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30" yWindow="0" windowWidth="21480" windowHeight="14010"/>
  </bookViews>
  <sheets>
    <sheet name="Sheet1" sheetId="1" r:id="rId1"/>
    <sheet name="Sheet2" sheetId="2" r:id="rId2"/>
    <sheet name="Sheet3" sheetId="3" r:id="rId3"/>
  </sheets>
  <definedNames>
    <definedName name="solver_adj" localSheetId="0" hidden="1">Sheet1!$E$11,Sheet1!$F$11,Sheet1!$I$11</definedName>
    <definedName name="solver_cvg" localSheetId="0" hidden="1">0.000001</definedName>
    <definedName name="solver_drv" localSheetId="0" hidden="1">2</definedName>
    <definedName name="solver_eng" localSheetId="0" hidden="1">3</definedName>
    <definedName name="solver_est" localSheetId="0" hidden="1">1</definedName>
    <definedName name="solver_itr" localSheetId="0" hidden="1">2147483647</definedName>
    <definedName name="solver_lhs1" localSheetId="0" hidden="1">Sheet1!$E$11</definedName>
    <definedName name="solver_lhs10" localSheetId="0" hidden="1">Sheet1!$I$10</definedName>
    <definedName name="solver_lhs2" localSheetId="0" hidden="1">Sheet1!$E$11</definedName>
    <definedName name="solver_lhs3" localSheetId="0" hidden="1">Sheet1!$F$11</definedName>
    <definedName name="solver_lhs4" localSheetId="0" hidden="1">Sheet1!$F$11</definedName>
    <definedName name="solver_lhs5" localSheetId="0" hidden="1">Sheet1!$G$11</definedName>
    <definedName name="solver_lhs6" localSheetId="0" hidden="1">Sheet1!$G$11</definedName>
    <definedName name="solver_lhs7" localSheetId="0" hidden="1">Sheet1!$I$11</definedName>
    <definedName name="solver_lhs8" localSheetId="0" hidden="1">Sheet1!$I$11</definedName>
    <definedName name="solver_lhs9" localSheetId="0" hidden="1">Sheet1!$I$11</definedName>
    <definedName name="solver_mip" localSheetId="0" hidden="1">2147483647</definedName>
    <definedName name="solver_mni" localSheetId="0" hidden="1">300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8</definedName>
    <definedName name="solver_nwt" localSheetId="0" hidden="1">1</definedName>
    <definedName name="solver_opt" localSheetId="0" hidden="1">Sheet1!$F$54</definedName>
    <definedName name="solver_pre" localSheetId="0" hidden="1">0.000001</definedName>
    <definedName name="solver_rbv" localSheetId="0" hidden="1">2</definedName>
    <definedName name="solver_rel1" localSheetId="0" hidden="1">1</definedName>
    <definedName name="solver_rel10" localSheetId="0" hidden="1">3</definedName>
    <definedName name="solver_rel2" localSheetId="0" hidden="1">3</definedName>
    <definedName name="solver_rel3" localSheetId="0" hidden="1">1</definedName>
    <definedName name="solver_rel4" localSheetId="0" hidden="1">3</definedName>
    <definedName name="solver_rel5" localSheetId="0" hidden="1">1</definedName>
    <definedName name="solver_rel6" localSheetId="0" hidden="1">3</definedName>
    <definedName name="solver_rel7" localSheetId="0" hidden="1">1</definedName>
    <definedName name="solver_rel8" localSheetId="0" hidden="1">3</definedName>
    <definedName name="solver_rel9" localSheetId="0" hidden="1">3</definedName>
    <definedName name="solver_rhs1" localSheetId="0" hidden="1">400</definedName>
    <definedName name="solver_rhs10" localSheetId="0" hidden="1">0</definedName>
    <definedName name="solver_rhs2" localSheetId="0" hidden="1">0</definedName>
    <definedName name="solver_rhs3" localSheetId="0" hidden="1">600</definedName>
    <definedName name="solver_rhs4" localSheetId="0" hidden="1">0</definedName>
    <definedName name="solver_rhs5" localSheetId="0" hidden="1">15</definedName>
    <definedName name="solver_rhs6" localSheetId="0" hidden="1">0</definedName>
    <definedName name="solver_rhs7" localSheetId="0" hidden="1">10</definedName>
    <definedName name="solver_rhs8" localSheetId="0" hidden="1">0</definedName>
    <definedName name="solver_rhs9" localSheetId="0" hidden="1">0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200</definedName>
    <definedName name="solver_tim" localSheetId="0" hidden="1">2147483647</definedName>
    <definedName name="solver_tol" localSheetId="0" hidden="1">0.01</definedName>
    <definedName name="solver_typ" localSheetId="0" hidden="1">2</definedName>
    <definedName name="solver_val" localSheetId="0" hidden="1">0</definedName>
    <definedName name="solver_ver" localSheetId="0" hidden="1">3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1" i="1" l="1"/>
  <c r="E27" i="1"/>
  <c r="BB56" i="1"/>
  <c r="C27" i="1"/>
  <c r="AZ56" i="1"/>
  <c r="D27" i="1"/>
  <c r="O27" i="1"/>
  <c r="K27" i="1"/>
  <c r="BA56" i="1"/>
  <c r="AE56" i="1"/>
  <c r="C26" i="1"/>
  <c r="Q56" i="1"/>
  <c r="R56" i="1"/>
  <c r="S56" i="1"/>
  <c r="T56" i="1"/>
  <c r="U56" i="1"/>
  <c r="E26" i="1"/>
  <c r="AA56" i="1"/>
  <c r="AB56" i="1"/>
  <c r="D26" i="1"/>
  <c r="O26" i="1"/>
  <c r="K26" i="1"/>
  <c r="V56" i="1"/>
  <c r="W56" i="1"/>
  <c r="X56" i="1"/>
  <c r="Y56" i="1"/>
  <c r="Z56" i="1"/>
  <c r="AD56" i="1"/>
  <c r="AE53" i="1"/>
  <c r="AD53" i="1"/>
  <c r="AE52" i="1"/>
  <c r="AD52" i="1"/>
  <c r="AE51" i="1"/>
  <c r="AD51" i="1"/>
  <c r="BB50" i="1"/>
  <c r="AZ50" i="1"/>
  <c r="BA50" i="1"/>
  <c r="AE50" i="1"/>
  <c r="Q50" i="1"/>
  <c r="R50" i="1"/>
  <c r="S50" i="1"/>
  <c r="T50" i="1"/>
  <c r="U50" i="1"/>
  <c r="AA50" i="1"/>
  <c r="AB50" i="1"/>
  <c r="AC50" i="1"/>
  <c r="V50" i="1"/>
  <c r="W50" i="1"/>
  <c r="X50" i="1"/>
  <c r="Y50" i="1"/>
  <c r="Z50" i="1"/>
  <c r="AD50" i="1"/>
  <c r="BB49" i="1"/>
  <c r="AZ49" i="1"/>
  <c r="BA49" i="1"/>
  <c r="AE49" i="1"/>
  <c r="Q49" i="1"/>
  <c r="R49" i="1"/>
  <c r="S49" i="1"/>
  <c r="T49" i="1"/>
  <c r="U49" i="1"/>
  <c r="AA49" i="1"/>
  <c r="AB49" i="1"/>
  <c r="AC49" i="1"/>
  <c r="V49" i="1"/>
  <c r="W49" i="1"/>
  <c r="X49" i="1"/>
  <c r="Y49" i="1"/>
  <c r="Z49" i="1"/>
  <c r="AD49" i="1"/>
  <c r="BB48" i="1"/>
  <c r="AZ48" i="1"/>
  <c r="BA48" i="1"/>
  <c r="AE48" i="1"/>
  <c r="Q48" i="1"/>
  <c r="R48" i="1"/>
  <c r="S48" i="1"/>
  <c r="T48" i="1"/>
  <c r="U48" i="1"/>
  <c r="AA48" i="1"/>
  <c r="AB48" i="1"/>
  <c r="AC48" i="1"/>
  <c r="V48" i="1"/>
  <c r="W48" i="1"/>
  <c r="X48" i="1"/>
  <c r="Y48" i="1"/>
  <c r="Z48" i="1"/>
  <c r="AD48" i="1"/>
  <c r="BB47" i="1"/>
  <c r="AZ47" i="1"/>
  <c r="BA47" i="1"/>
  <c r="AE47" i="1"/>
  <c r="Q47" i="1"/>
  <c r="R47" i="1"/>
  <c r="S47" i="1"/>
  <c r="T47" i="1"/>
  <c r="U47" i="1"/>
  <c r="AA47" i="1"/>
  <c r="AB47" i="1"/>
  <c r="AC47" i="1"/>
  <c r="V47" i="1"/>
  <c r="W47" i="1"/>
  <c r="X47" i="1"/>
  <c r="Y47" i="1"/>
  <c r="Z47" i="1"/>
  <c r="AD47" i="1"/>
  <c r="BB46" i="1"/>
  <c r="AZ46" i="1"/>
  <c r="BA46" i="1"/>
  <c r="AE46" i="1"/>
  <c r="Q46" i="1"/>
  <c r="R46" i="1"/>
  <c r="S46" i="1"/>
  <c r="T46" i="1"/>
  <c r="U46" i="1"/>
  <c r="AA46" i="1"/>
  <c r="AB46" i="1"/>
  <c r="AC46" i="1"/>
  <c r="V46" i="1"/>
  <c r="W46" i="1"/>
  <c r="X46" i="1"/>
  <c r="Y46" i="1"/>
  <c r="Z46" i="1"/>
  <c r="AD46" i="1"/>
  <c r="BB45" i="1"/>
  <c r="AZ45" i="1"/>
  <c r="BA45" i="1"/>
  <c r="AE45" i="1"/>
  <c r="Q45" i="1"/>
  <c r="R45" i="1"/>
  <c r="S45" i="1"/>
  <c r="T45" i="1"/>
  <c r="U45" i="1"/>
  <c r="AA45" i="1"/>
  <c r="AB45" i="1"/>
  <c r="AC45" i="1"/>
  <c r="V45" i="1"/>
  <c r="W45" i="1"/>
  <c r="X45" i="1"/>
  <c r="Y45" i="1"/>
  <c r="Z45" i="1"/>
  <c r="AD45" i="1"/>
  <c r="BB44" i="1"/>
  <c r="AZ44" i="1"/>
  <c r="BA44" i="1"/>
  <c r="AE44" i="1"/>
  <c r="Q44" i="1"/>
  <c r="R44" i="1"/>
  <c r="S44" i="1"/>
  <c r="T44" i="1"/>
  <c r="U44" i="1"/>
  <c r="AA44" i="1"/>
  <c r="AB44" i="1"/>
  <c r="AC44" i="1"/>
  <c r="V44" i="1"/>
  <c r="W44" i="1"/>
  <c r="X44" i="1"/>
  <c r="Y44" i="1"/>
  <c r="Z44" i="1"/>
  <c r="AD44" i="1"/>
  <c r="BB43" i="1"/>
  <c r="AZ43" i="1"/>
  <c r="BA43" i="1"/>
  <c r="AE43" i="1"/>
  <c r="Q43" i="1"/>
  <c r="R43" i="1"/>
  <c r="S43" i="1"/>
  <c r="T43" i="1"/>
  <c r="U43" i="1"/>
  <c r="AA43" i="1"/>
  <c r="AB43" i="1"/>
  <c r="AC43" i="1"/>
  <c r="V43" i="1"/>
  <c r="W43" i="1"/>
  <c r="X43" i="1"/>
  <c r="Y43" i="1"/>
  <c r="Z43" i="1"/>
  <c r="AD43" i="1"/>
  <c r="BB42" i="1"/>
  <c r="AZ42" i="1"/>
  <c r="BA42" i="1"/>
  <c r="AE42" i="1"/>
  <c r="Q42" i="1"/>
  <c r="R42" i="1"/>
  <c r="S42" i="1"/>
  <c r="T42" i="1"/>
  <c r="U42" i="1"/>
  <c r="AA42" i="1"/>
  <c r="AB42" i="1"/>
  <c r="AC42" i="1"/>
  <c r="V42" i="1"/>
  <c r="W42" i="1"/>
  <c r="X42" i="1"/>
  <c r="Y42" i="1"/>
  <c r="Z42" i="1"/>
  <c r="AD42" i="1"/>
  <c r="BB41" i="1"/>
  <c r="AZ41" i="1"/>
  <c r="BA41" i="1"/>
  <c r="AE41" i="1"/>
  <c r="Q41" i="1"/>
  <c r="R41" i="1"/>
  <c r="S41" i="1"/>
  <c r="T41" i="1"/>
  <c r="U41" i="1"/>
  <c r="AA41" i="1"/>
  <c r="AB41" i="1"/>
  <c r="AC41" i="1"/>
  <c r="V41" i="1"/>
  <c r="W41" i="1"/>
  <c r="X41" i="1"/>
  <c r="Y41" i="1"/>
  <c r="Z41" i="1"/>
  <c r="AD41" i="1"/>
  <c r="BB40" i="1"/>
  <c r="AZ40" i="1"/>
  <c r="BA40" i="1"/>
  <c r="AE40" i="1"/>
  <c r="Q40" i="1"/>
  <c r="R40" i="1"/>
  <c r="S40" i="1"/>
  <c r="T40" i="1"/>
  <c r="U40" i="1"/>
  <c r="AA40" i="1"/>
  <c r="AB40" i="1"/>
  <c r="AC40" i="1"/>
  <c r="V40" i="1"/>
  <c r="W40" i="1"/>
  <c r="X40" i="1"/>
  <c r="Y40" i="1"/>
  <c r="Z40" i="1"/>
  <c r="AD40" i="1"/>
  <c r="BB39" i="1"/>
  <c r="AZ39" i="1"/>
  <c r="BA39" i="1"/>
  <c r="AE39" i="1"/>
  <c r="Q39" i="1"/>
  <c r="R39" i="1"/>
  <c r="S39" i="1"/>
  <c r="T39" i="1"/>
  <c r="U39" i="1"/>
  <c r="AA39" i="1"/>
  <c r="AB39" i="1"/>
  <c r="V39" i="1"/>
  <c r="W39" i="1"/>
  <c r="X39" i="1"/>
  <c r="Y39" i="1"/>
  <c r="Z39" i="1"/>
  <c r="AD39" i="1"/>
  <c r="BB38" i="1"/>
  <c r="AZ38" i="1"/>
  <c r="BA38" i="1"/>
  <c r="AE38" i="1"/>
  <c r="Q38" i="1"/>
  <c r="R38" i="1"/>
  <c r="S38" i="1"/>
  <c r="T38" i="1"/>
  <c r="U38" i="1"/>
  <c r="AA38" i="1"/>
  <c r="AB38" i="1"/>
  <c r="V38" i="1"/>
  <c r="W38" i="1"/>
  <c r="X38" i="1"/>
  <c r="Y38" i="1"/>
  <c r="Z38" i="1"/>
  <c r="AD38" i="1"/>
  <c r="BB37" i="1"/>
  <c r="AZ37" i="1"/>
  <c r="BA37" i="1"/>
  <c r="AE37" i="1"/>
  <c r="Q37" i="1"/>
  <c r="R37" i="1"/>
  <c r="S37" i="1"/>
  <c r="T37" i="1"/>
  <c r="U37" i="1"/>
  <c r="AA37" i="1"/>
  <c r="AB37" i="1"/>
  <c r="V37" i="1"/>
  <c r="W37" i="1"/>
  <c r="X37" i="1"/>
  <c r="Y37" i="1"/>
  <c r="Z37" i="1"/>
  <c r="AD37" i="1"/>
  <c r="BB36" i="1"/>
  <c r="AZ36" i="1"/>
  <c r="BA36" i="1"/>
  <c r="AE36" i="1"/>
  <c r="Q36" i="1"/>
  <c r="R36" i="1"/>
  <c r="S36" i="1"/>
  <c r="T36" i="1"/>
  <c r="U36" i="1"/>
  <c r="AA36" i="1"/>
  <c r="AB36" i="1"/>
  <c r="V36" i="1"/>
  <c r="W36" i="1"/>
  <c r="X36" i="1"/>
  <c r="Y36" i="1"/>
  <c r="Z36" i="1"/>
  <c r="AD36" i="1"/>
  <c r="E29" i="1"/>
  <c r="BF136" i="1"/>
  <c r="C29" i="1"/>
  <c r="BD136" i="1"/>
  <c r="D29" i="1"/>
  <c r="O29" i="1"/>
  <c r="K29" i="1"/>
  <c r="BE136" i="1"/>
  <c r="AV136" i="1"/>
  <c r="C28" i="1"/>
  <c r="AH136" i="1"/>
  <c r="AI136" i="1"/>
  <c r="AJ136" i="1"/>
  <c r="AK136" i="1"/>
  <c r="AL136" i="1"/>
  <c r="E28" i="1"/>
  <c r="AR136" i="1"/>
  <c r="AS136" i="1"/>
  <c r="D28" i="1"/>
  <c r="O28" i="1"/>
  <c r="K28" i="1"/>
  <c r="AM136" i="1"/>
  <c r="AN136" i="1"/>
  <c r="AO136" i="1"/>
  <c r="AP136" i="1"/>
  <c r="AQ136" i="1"/>
  <c r="AU136" i="1"/>
  <c r="BF135" i="1"/>
  <c r="BD135" i="1"/>
  <c r="BE135" i="1"/>
  <c r="AV135" i="1"/>
  <c r="AH135" i="1"/>
  <c r="AI135" i="1"/>
  <c r="AJ135" i="1"/>
  <c r="AK135" i="1"/>
  <c r="AL135" i="1"/>
  <c r="AR135" i="1"/>
  <c r="AS135" i="1"/>
  <c r="AT135" i="1"/>
  <c r="AM135" i="1"/>
  <c r="AN135" i="1"/>
  <c r="AO135" i="1"/>
  <c r="AP135" i="1"/>
  <c r="AQ135" i="1"/>
  <c r="AU135" i="1"/>
  <c r="BF134" i="1"/>
  <c r="BD134" i="1"/>
  <c r="BE134" i="1"/>
  <c r="AV134" i="1"/>
  <c r="AH134" i="1"/>
  <c r="AI134" i="1"/>
  <c r="AJ134" i="1"/>
  <c r="AK134" i="1"/>
  <c r="AL134" i="1"/>
  <c r="AR134" i="1"/>
  <c r="AS134" i="1"/>
  <c r="AT134" i="1"/>
  <c r="AM134" i="1"/>
  <c r="AN134" i="1"/>
  <c r="AO134" i="1"/>
  <c r="AP134" i="1"/>
  <c r="AQ134" i="1"/>
  <c r="AU134" i="1"/>
  <c r="BF133" i="1"/>
  <c r="BD133" i="1"/>
  <c r="BE133" i="1"/>
  <c r="AV133" i="1"/>
  <c r="AH133" i="1"/>
  <c r="AI133" i="1"/>
  <c r="AJ133" i="1"/>
  <c r="AK133" i="1"/>
  <c r="AL133" i="1"/>
  <c r="AR133" i="1"/>
  <c r="AS133" i="1"/>
  <c r="AT133" i="1"/>
  <c r="AM133" i="1"/>
  <c r="AN133" i="1"/>
  <c r="AO133" i="1"/>
  <c r="AP133" i="1"/>
  <c r="AQ133" i="1"/>
  <c r="AU133" i="1"/>
  <c r="BF132" i="1"/>
  <c r="BD132" i="1"/>
  <c r="BE132" i="1"/>
  <c r="AV132" i="1"/>
  <c r="AH132" i="1"/>
  <c r="AI132" i="1"/>
  <c r="AJ132" i="1"/>
  <c r="AK132" i="1"/>
  <c r="AL132" i="1"/>
  <c r="AR132" i="1"/>
  <c r="AS132" i="1"/>
  <c r="AT132" i="1"/>
  <c r="AM132" i="1"/>
  <c r="AN132" i="1"/>
  <c r="AO132" i="1"/>
  <c r="AP132" i="1"/>
  <c r="AQ132" i="1"/>
  <c r="AU132" i="1"/>
  <c r="BF131" i="1"/>
  <c r="BD131" i="1"/>
  <c r="BE131" i="1"/>
  <c r="AV131" i="1"/>
  <c r="AH131" i="1"/>
  <c r="AI131" i="1"/>
  <c r="AJ131" i="1"/>
  <c r="AK131" i="1"/>
  <c r="AL131" i="1"/>
  <c r="AR131" i="1"/>
  <c r="AS131" i="1"/>
  <c r="AT131" i="1"/>
  <c r="AM131" i="1"/>
  <c r="AN131" i="1"/>
  <c r="AO131" i="1"/>
  <c r="AP131" i="1"/>
  <c r="AQ131" i="1"/>
  <c r="AU131" i="1"/>
  <c r="BF130" i="1"/>
  <c r="BD130" i="1"/>
  <c r="BE130" i="1"/>
  <c r="AV130" i="1"/>
  <c r="AH130" i="1"/>
  <c r="AI130" i="1"/>
  <c r="AJ130" i="1"/>
  <c r="AK130" i="1"/>
  <c r="AL130" i="1"/>
  <c r="AR130" i="1"/>
  <c r="AS130" i="1"/>
  <c r="AT130" i="1"/>
  <c r="AM130" i="1"/>
  <c r="AN130" i="1"/>
  <c r="AO130" i="1"/>
  <c r="AP130" i="1"/>
  <c r="AQ130" i="1"/>
  <c r="AU130" i="1"/>
  <c r="BF129" i="1"/>
  <c r="BD129" i="1"/>
  <c r="BE129" i="1"/>
  <c r="AV129" i="1"/>
  <c r="AH129" i="1"/>
  <c r="AI129" i="1"/>
  <c r="AJ129" i="1"/>
  <c r="AK129" i="1"/>
  <c r="AL129" i="1"/>
  <c r="AR129" i="1"/>
  <c r="AS129" i="1"/>
  <c r="AT129" i="1"/>
  <c r="AM129" i="1"/>
  <c r="AN129" i="1"/>
  <c r="AO129" i="1"/>
  <c r="AP129" i="1"/>
  <c r="AQ129" i="1"/>
  <c r="AU129" i="1"/>
  <c r="BF128" i="1"/>
  <c r="BD128" i="1"/>
  <c r="BE128" i="1"/>
  <c r="AV128" i="1"/>
  <c r="AH128" i="1"/>
  <c r="AI128" i="1"/>
  <c r="AJ128" i="1"/>
  <c r="AK128" i="1"/>
  <c r="AL128" i="1"/>
  <c r="AR128" i="1"/>
  <c r="AS128" i="1"/>
  <c r="AT128" i="1"/>
  <c r="AM128" i="1"/>
  <c r="AN128" i="1"/>
  <c r="AO128" i="1"/>
  <c r="AP128" i="1"/>
  <c r="AQ128" i="1"/>
  <c r="AU128" i="1"/>
  <c r="BF127" i="1"/>
  <c r="BD127" i="1"/>
  <c r="BE127" i="1"/>
  <c r="AV127" i="1"/>
  <c r="AH127" i="1"/>
  <c r="AI127" i="1"/>
  <c r="AJ127" i="1"/>
  <c r="AK127" i="1"/>
  <c r="AL127" i="1"/>
  <c r="AR127" i="1"/>
  <c r="AS127" i="1"/>
  <c r="AT127" i="1"/>
  <c r="AM127" i="1"/>
  <c r="AN127" i="1"/>
  <c r="AO127" i="1"/>
  <c r="AP127" i="1"/>
  <c r="AQ127" i="1"/>
  <c r="AU127" i="1"/>
  <c r="BF126" i="1"/>
  <c r="BD126" i="1"/>
  <c r="BE126" i="1"/>
  <c r="AV126" i="1"/>
  <c r="AH126" i="1"/>
  <c r="AI126" i="1"/>
  <c r="AJ126" i="1"/>
  <c r="AK126" i="1"/>
  <c r="AL126" i="1"/>
  <c r="AR126" i="1"/>
  <c r="AS126" i="1"/>
  <c r="AT126" i="1"/>
  <c r="AM126" i="1"/>
  <c r="AN126" i="1"/>
  <c r="AO126" i="1"/>
  <c r="AP126" i="1"/>
  <c r="AQ126" i="1"/>
  <c r="AU126" i="1"/>
  <c r="BF125" i="1"/>
  <c r="BD125" i="1"/>
  <c r="BE125" i="1"/>
  <c r="AV125" i="1"/>
  <c r="AH125" i="1"/>
  <c r="AI125" i="1"/>
  <c r="AJ125" i="1"/>
  <c r="AK125" i="1"/>
  <c r="AL125" i="1"/>
  <c r="AR125" i="1"/>
  <c r="AS125" i="1"/>
  <c r="AT125" i="1"/>
  <c r="AM125" i="1"/>
  <c r="AN125" i="1"/>
  <c r="AO125" i="1"/>
  <c r="AP125" i="1"/>
  <c r="AQ125" i="1"/>
  <c r="AU125" i="1"/>
  <c r="BF124" i="1"/>
  <c r="BD124" i="1"/>
  <c r="BE124" i="1"/>
  <c r="AV124" i="1"/>
  <c r="AH124" i="1"/>
  <c r="AI124" i="1"/>
  <c r="AJ124" i="1"/>
  <c r="AK124" i="1"/>
  <c r="AL124" i="1"/>
  <c r="AR124" i="1"/>
  <c r="AS124" i="1"/>
  <c r="AT124" i="1"/>
  <c r="AM124" i="1"/>
  <c r="AN124" i="1"/>
  <c r="AO124" i="1"/>
  <c r="AP124" i="1"/>
  <c r="AQ124" i="1"/>
  <c r="AU124" i="1"/>
  <c r="BF123" i="1"/>
  <c r="BD123" i="1"/>
  <c r="BE123" i="1"/>
  <c r="AV123" i="1"/>
  <c r="AH123" i="1"/>
  <c r="AI123" i="1"/>
  <c r="AJ123" i="1"/>
  <c r="AK123" i="1"/>
  <c r="AL123" i="1"/>
  <c r="AR123" i="1"/>
  <c r="AS123" i="1"/>
  <c r="AT123" i="1"/>
  <c r="AM123" i="1"/>
  <c r="AN123" i="1"/>
  <c r="AO123" i="1"/>
  <c r="AP123" i="1"/>
  <c r="AQ123" i="1"/>
  <c r="AU123" i="1"/>
  <c r="BF122" i="1"/>
  <c r="BD122" i="1"/>
  <c r="BE122" i="1"/>
  <c r="AV122" i="1"/>
  <c r="AH122" i="1"/>
  <c r="AI122" i="1"/>
  <c r="AJ122" i="1"/>
  <c r="AK122" i="1"/>
  <c r="AL122" i="1"/>
  <c r="AR122" i="1"/>
  <c r="AS122" i="1"/>
  <c r="AT122" i="1"/>
  <c r="AM122" i="1"/>
  <c r="AN122" i="1"/>
  <c r="AO122" i="1"/>
  <c r="AP122" i="1"/>
  <c r="AQ122" i="1"/>
  <c r="AU122" i="1"/>
  <c r="BF121" i="1"/>
  <c r="BD121" i="1"/>
  <c r="BE121" i="1"/>
  <c r="AV121" i="1"/>
  <c r="AH121" i="1"/>
  <c r="AI121" i="1"/>
  <c r="AJ121" i="1"/>
  <c r="AK121" i="1"/>
  <c r="AL121" i="1"/>
  <c r="AR121" i="1"/>
  <c r="AS121" i="1"/>
  <c r="AT121" i="1"/>
  <c r="AM121" i="1"/>
  <c r="AN121" i="1"/>
  <c r="AO121" i="1"/>
  <c r="AP121" i="1"/>
  <c r="AQ121" i="1"/>
  <c r="AU121" i="1"/>
  <c r="BF120" i="1"/>
  <c r="BD120" i="1"/>
  <c r="BE120" i="1"/>
  <c r="AV120" i="1"/>
  <c r="AH120" i="1"/>
  <c r="AI120" i="1"/>
  <c r="AJ120" i="1"/>
  <c r="AK120" i="1"/>
  <c r="AL120" i="1"/>
  <c r="AR120" i="1"/>
  <c r="AS120" i="1"/>
  <c r="AT120" i="1"/>
  <c r="AM120" i="1"/>
  <c r="AN120" i="1"/>
  <c r="AO120" i="1"/>
  <c r="AP120" i="1"/>
  <c r="AQ120" i="1"/>
  <c r="AU120" i="1"/>
  <c r="BF119" i="1"/>
  <c r="BD119" i="1"/>
  <c r="BE119" i="1"/>
  <c r="AV119" i="1"/>
  <c r="AH119" i="1"/>
  <c r="AI119" i="1"/>
  <c r="AJ119" i="1"/>
  <c r="AK119" i="1"/>
  <c r="AL119" i="1"/>
  <c r="AR119" i="1"/>
  <c r="AS119" i="1"/>
  <c r="AT119" i="1"/>
  <c r="AM119" i="1"/>
  <c r="AN119" i="1"/>
  <c r="AO119" i="1"/>
  <c r="AP119" i="1"/>
  <c r="AQ119" i="1"/>
  <c r="AU119" i="1"/>
  <c r="BF118" i="1"/>
  <c r="BD118" i="1"/>
  <c r="BE118" i="1"/>
  <c r="AV118" i="1"/>
  <c r="AH118" i="1"/>
  <c r="AI118" i="1"/>
  <c r="AJ118" i="1"/>
  <c r="AK118" i="1"/>
  <c r="AL118" i="1"/>
  <c r="AR118" i="1"/>
  <c r="AS118" i="1"/>
  <c r="AT118" i="1"/>
  <c r="AM118" i="1"/>
  <c r="AN118" i="1"/>
  <c r="AO118" i="1"/>
  <c r="AP118" i="1"/>
  <c r="AQ118" i="1"/>
  <c r="AU118" i="1"/>
  <c r="BF117" i="1"/>
  <c r="BD117" i="1"/>
  <c r="BE117" i="1"/>
  <c r="AV117" i="1"/>
  <c r="AH117" i="1"/>
  <c r="AI117" i="1"/>
  <c r="AJ117" i="1"/>
  <c r="AK117" i="1"/>
  <c r="AL117" i="1"/>
  <c r="AR117" i="1"/>
  <c r="AS117" i="1"/>
  <c r="AT117" i="1"/>
  <c r="AM117" i="1"/>
  <c r="AN117" i="1"/>
  <c r="AO117" i="1"/>
  <c r="AP117" i="1"/>
  <c r="AQ117" i="1"/>
  <c r="AU117" i="1"/>
  <c r="BF116" i="1"/>
  <c r="BD116" i="1"/>
  <c r="BE116" i="1"/>
  <c r="AV116" i="1"/>
  <c r="AH116" i="1"/>
  <c r="AI116" i="1"/>
  <c r="AJ116" i="1"/>
  <c r="AK116" i="1"/>
  <c r="AL116" i="1"/>
  <c r="AR116" i="1"/>
  <c r="AS116" i="1"/>
  <c r="AT116" i="1"/>
  <c r="AM116" i="1"/>
  <c r="AN116" i="1"/>
  <c r="AO116" i="1"/>
  <c r="AP116" i="1"/>
  <c r="AQ116" i="1"/>
  <c r="AU116" i="1"/>
  <c r="BF115" i="1"/>
  <c r="BD115" i="1"/>
  <c r="BE115" i="1"/>
  <c r="AV115" i="1"/>
  <c r="AH115" i="1"/>
  <c r="AI115" i="1"/>
  <c r="AJ115" i="1"/>
  <c r="AK115" i="1"/>
  <c r="AL115" i="1"/>
  <c r="AR115" i="1"/>
  <c r="AS115" i="1"/>
  <c r="AT115" i="1"/>
  <c r="AM115" i="1"/>
  <c r="AN115" i="1"/>
  <c r="AO115" i="1"/>
  <c r="AP115" i="1"/>
  <c r="AQ115" i="1"/>
  <c r="AU115" i="1"/>
  <c r="BF114" i="1"/>
  <c r="BD114" i="1"/>
  <c r="BE114" i="1"/>
  <c r="AV114" i="1"/>
  <c r="AH114" i="1"/>
  <c r="AI114" i="1"/>
  <c r="AJ114" i="1"/>
  <c r="AK114" i="1"/>
  <c r="AL114" i="1"/>
  <c r="AR114" i="1"/>
  <c r="AS114" i="1"/>
  <c r="AT114" i="1"/>
  <c r="AM114" i="1"/>
  <c r="AN114" i="1"/>
  <c r="AO114" i="1"/>
  <c r="AP114" i="1"/>
  <c r="AQ114" i="1"/>
  <c r="AU114" i="1"/>
  <c r="BF113" i="1"/>
  <c r="BD113" i="1"/>
  <c r="BE113" i="1"/>
  <c r="AV113" i="1"/>
  <c r="AH113" i="1"/>
  <c r="AI113" i="1"/>
  <c r="AJ113" i="1"/>
  <c r="AK113" i="1"/>
  <c r="AL113" i="1"/>
  <c r="AR113" i="1"/>
  <c r="AS113" i="1"/>
  <c r="AT113" i="1"/>
  <c r="AM113" i="1"/>
  <c r="AN113" i="1"/>
  <c r="AO113" i="1"/>
  <c r="AP113" i="1"/>
  <c r="AQ113" i="1"/>
  <c r="AU113" i="1"/>
  <c r="BF112" i="1"/>
  <c r="BD112" i="1"/>
  <c r="BE112" i="1"/>
  <c r="AV112" i="1"/>
  <c r="AH112" i="1"/>
  <c r="AI112" i="1"/>
  <c r="AJ112" i="1"/>
  <c r="AK112" i="1"/>
  <c r="AL112" i="1"/>
  <c r="AR112" i="1"/>
  <c r="AS112" i="1"/>
  <c r="AT112" i="1"/>
  <c r="AM112" i="1"/>
  <c r="AN112" i="1"/>
  <c r="AO112" i="1"/>
  <c r="AP112" i="1"/>
  <c r="AQ112" i="1"/>
  <c r="AU112" i="1"/>
  <c r="BF111" i="1"/>
  <c r="BD111" i="1"/>
  <c r="BE111" i="1"/>
  <c r="AV111" i="1"/>
  <c r="AH111" i="1"/>
  <c r="AI111" i="1"/>
  <c r="AJ111" i="1"/>
  <c r="AK111" i="1"/>
  <c r="AL111" i="1"/>
  <c r="AR111" i="1"/>
  <c r="AS111" i="1"/>
  <c r="AT111" i="1"/>
  <c r="AM111" i="1"/>
  <c r="AN111" i="1"/>
  <c r="AO111" i="1"/>
  <c r="AP111" i="1"/>
  <c r="AQ111" i="1"/>
  <c r="AU111" i="1"/>
  <c r="BF110" i="1"/>
  <c r="BD110" i="1"/>
  <c r="BE110" i="1"/>
  <c r="AV110" i="1"/>
  <c r="AH110" i="1"/>
  <c r="AI110" i="1"/>
  <c r="AJ110" i="1"/>
  <c r="AK110" i="1"/>
  <c r="AL110" i="1"/>
  <c r="AR110" i="1"/>
  <c r="AS110" i="1"/>
  <c r="AT110" i="1"/>
  <c r="AM110" i="1"/>
  <c r="AN110" i="1"/>
  <c r="AO110" i="1"/>
  <c r="AP110" i="1"/>
  <c r="AQ110" i="1"/>
  <c r="AU110" i="1"/>
  <c r="BF109" i="1"/>
  <c r="BD109" i="1"/>
  <c r="BE109" i="1"/>
  <c r="AV109" i="1"/>
  <c r="AH109" i="1"/>
  <c r="AI109" i="1"/>
  <c r="AJ109" i="1"/>
  <c r="AK109" i="1"/>
  <c r="AL109" i="1"/>
  <c r="AR109" i="1"/>
  <c r="AS109" i="1"/>
  <c r="AT109" i="1"/>
  <c r="AM109" i="1"/>
  <c r="AN109" i="1"/>
  <c r="AO109" i="1"/>
  <c r="AP109" i="1"/>
  <c r="AQ109" i="1"/>
  <c r="AU109" i="1"/>
  <c r="BF108" i="1"/>
  <c r="BD108" i="1"/>
  <c r="BE108" i="1"/>
  <c r="AV108" i="1"/>
  <c r="AH108" i="1"/>
  <c r="AI108" i="1"/>
  <c r="AJ108" i="1"/>
  <c r="AK108" i="1"/>
  <c r="AL108" i="1"/>
  <c r="AR108" i="1"/>
  <c r="AS108" i="1"/>
  <c r="AT108" i="1"/>
  <c r="AM108" i="1"/>
  <c r="AN108" i="1"/>
  <c r="AO108" i="1"/>
  <c r="AP108" i="1"/>
  <c r="AQ108" i="1"/>
  <c r="AU108" i="1"/>
  <c r="BF107" i="1"/>
  <c r="BD107" i="1"/>
  <c r="BE107" i="1"/>
  <c r="AV107" i="1"/>
  <c r="AH107" i="1"/>
  <c r="AI107" i="1"/>
  <c r="AJ107" i="1"/>
  <c r="AK107" i="1"/>
  <c r="AL107" i="1"/>
  <c r="AR107" i="1"/>
  <c r="AS107" i="1"/>
  <c r="AT107" i="1"/>
  <c r="AM107" i="1"/>
  <c r="AN107" i="1"/>
  <c r="AO107" i="1"/>
  <c r="AP107" i="1"/>
  <c r="AQ107" i="1"/>
  <c r="AU107" i="1"/>
  <c r="BF106" i="1"/>
  <c r="BD106" i="1"/>
  <c r="BE106" i="1"/>
  <c r="AV106" i="1"/>
  <c r="AH106" i="1"/>
  <c r="AI106" i="1"/>
  <c r="AJ106" i="1"/>
  <c r="AK106" i="1"/>
  <c r="AL106" i="1"/>
  <c r="AR106" i="1"/>
  <c r="AS106" i="1"/>
  <c r="AT106" i="1"/>
  <c r="AM106" i="1"/>
  <c r="AN106" i="1"/>
  <c r="AO106" i="1"/>
  <c r="AP106" i="1"/>
  <c r="AQ106" i="1"/>
  <c r="AU106" i="1"/>
  <c r="BF105" i="1"/>
  <c r="BD105" i="1"/>
  <c r="BE105" i="1"/>
  <c r="AV105" i="1"/>
  <c r="AH105" i="1"/>
  <c r="AI105" i="1"/>
  <c r="AJ105" i="1"/>
  <c r="AK105" i="1"/>
  <c r="AL105" i="1"/>
  <c r="AR105" i="1"/>
  <c r="AS105" i="1"/>
  <c r="AT105" i="1"/>
  <c r="AM105" i="1"/>
  <c r="AN105" i="1"/>
  <c r="AO105" i="1"/>
  <c r="AP105" i="1"/>
  <c r="AQ105" i="1"/>
  <c r="AU105" i="1"/>
  <c r="BF104" i="1"/>
  <c r="BD104" i="1"/>
  <c r="BE104" i="1"/>
  <c r="AV104" i="1"/>
  <c r="AH104" i="1"/>
  <c r="AI104" i="1"/>
  <c r="AJ104" i="1"/>
  <c r="AK104" i="1"/>
  <c r="AL104" i="1"/>
  <c r="AR104" i="1"/>
  <c r="AS104" i="1"/>
  <c r="AT104" i="1"/>
  <c r="AM104" i="1"/>
  <c r="AN104" i="1"/>
  <c r="AO104" i="1"/>
  <c r="AP104" i="1"/>
  <c r="AQ104" i="1"/>
  <c r="AU104" i="1"/>
  <c r="BF103" i="1"/>
  <c r="BD103" i="1"/>
  <c r="BE103" i="1"/>
  <c r="AV103" i="1"/>
  <c r="AH103" i="1"/>
  <c r="AI103" i="1"/>
  <c r="AJ103" i="1"/>
  <c r="AK103" i="1"/>
  <c r="AL103" i="1"/>
  <c r="AR103" i="1"/>
  <c r="AS103" i="1"/>
  <c r="AT103" i="1"/>
  <c r="AM103" i="1"/>
  <c r="AN103" i="1"/>
  <c r="AO103" i="1"/>
  <c r="AP103" i="1"/>
  <c r="AQ103" i="1"/>
  <c r="AU103" i="1"/>
  <c r="BF102" i="1"/>
  <c r="BD102" i="1"/>
  <c r="BE102" i="1"/>
  <c r="AV102" i="1"/>
  <c r="AH102" i="1"/>
  <c r="AI102" i="1"/>
  <c r="AJ102" i="1"/>
  <c r="AK102" i="1"/>
  <c r="AL102" i="1"/>
  <c r="AR102" i="1"/>
  <c r="AS102" i="1"/>
  <c r="AT102" i="1"/>
  <c r="AM102" i="1"/>
  <c r="AN102" i="1"/>
  <c r="AO102" i="1"/>
  <c r="AP102" i="1"/>
  <c r="AQ102" i="1"/>
  <c r="AU102" i="1"/>
  <c r="BF101" i="1"/>
  <c r="BD101" i="1"/>
  <c r="BE101" i="1"/>
  <c r="AV101" i="1"/>
  <c r="AH101" i="1"/>
  <c r="AI101" i="1"/>
  <c r="AJ101" i="1"/>
  <c r="AK101" i="1"/>
  <c r="AL101" i="1"/>
  <c r="AR101" i="1"/>
  <c r="AS101" i="1"/>
  <c r="AT101" i="1"/>
  <c r="AM101" i="1"/>
  <c r="AN101" i="1"/>
  <c r="AO101" i="1"/>
  <c r="AP101" i="1"/>
  <c r="AQ101" i="1"/>
  <c r="AU101" i="1"/>
  <c r="BF100" i="1"/>
  <c r="BD100" i="1"/>
  <c r="BE100" i="1"/>
  <c r="AV100" i="1"/>
  <c r="AH100" i="1"/>
  <c r="AI100" i="1"/>
  <c r="AJ100" i="1"/>
  <c r="AK100" i="1"/>
  <c r="AL100" i="1"/>
  <c r="AR100" i="1"/>
  <c r="AS100" i="1"/>
  <c r="AT100" i="1"/>
  <c r="AM100" i="1"/>
  <c r="AN100" i="1"/>
  <c r="AO100" i="1"/>
  <c r="AP100" i="1"/>
  <c r="AQ100" i="1"/>
  <c r="AU100" i="1"/>
  <c r="BF99" i="1"/>
  <c r="BD99" i="1"/>
  <c r="BE99" i="1"/>
  <c r="AV99" i="1"/>
  <c r="AH99" i="1"/>
  <c r="AI99" i="1"/>
  <c r="AJ99" i="1"/>
  <c r="AK99" i="1"/>
  <c r="AL99" i="1"/>
  <c r="AR99" i="1"/>
  <c r="AS99" i="1"/>
  <c r="AT99" i="1"/>
  <c r="AM99" i="1"/>
  <c r="AN99" i="1"/>
  <c r="AO99" i="1"/>
  <c r="AP99" i="1"/>
  <c r="AQ99" i="1"/>
  <c r="AU99" i="1"/>
  <c r="BF98" i="1"/>
  <c r="BD98" i="1"/>
  <c r="BE98" i="1"/>
  <c r="AV98" i="1"/>
  <c r="AH98" i="1"/>
  <c r="AI98" i="1"/>
  <c r="AJ98" i="1"/>
  <c r="AK98" i="1"/>
  <c r="AL98" i="1"/>
  <c r="AR98" i="1"/>
  <c r="AS98" i="1"/>
  <c r="AT98" i="1"/>
  <c r="AM98" i="1"/>
  <c r="AN98" i="1"/>
  <c r="AO98" i="1"/>
  <c r="AP98" i="1"/>
  <c r="AQ98" i="1"/>
  <c r="AU98" i="1"/>
  <c r="BF97" i="1"/>
  <c r="BD97" i="1"/>
  <c r="BE97" i="1"/>
  <c r="AV97" i="1"/>
  <c r="AH97" i="1"/>
  <c r="AI97" i="1"/>
  <c r="AJ97" i="1"/>
  <c r="AK97" i="1"/>
  <c r="AL97" i="1"/>
  <c r="AR97" i="1"/>
  <c r="AS97" i="1"/>
  <c r="AT97" i="1"/>
  <c r="AM97" i="1"/>
  <c r="AN97" i="1"/>
  <c r="AO97" i="1"/>
  <c r="AP97" i="1"/>
  <c r="AQ97" i="1"/>
  <c r="AU97" i="1"/>
  <c r="BF96" i="1"/>
  <c r="BD96" i="1"/>
  <c r="BE96" i="1"/>
  <c r="AV96" i="1"/>
  <c r="AH96" i="1"/>
  <c r="AI96" i="1"/>
  <c r="AJ96" i="1"/>
  <c r="AK96" i="1"/>
  <c r="AL96" i="1"/>
  <c r="AR96" i="1"/>
  <c r="AS96" i="1"/>
  <c r="AT96" i="1"/>
  <c r="AM96" i="1"/>
  <c r="AN96" i="1"/>
  <c r="AO96" i="1"/>
  <c r="AP96" i="1"/>
  <c r="AQ96" i="1"/>
  <c r="AU96" i="1"/>
  <c r="BF95" i="1"/>
  <c r="BD95" i="1"/>
  <c r="BE95" i="1"/>
  <c r="AV95" i="1"/>
  <c r="AH95" i="1"/>
  <c r="AI95" i="1"/>
  <c r="AJ95" i="1"/>
  <c r="AK95" i="1"/>
  <c r="AL95" i="1"/>
  <c r="AR95" i="1"/>
  <c r="AS95" i="1"/>
  <c r="AT95" i="1"/>
  <c r="AM95" i="1"/>
  <c r="AN95" i="1"/>
  <c r="AO95" i="1"/>
  <c r="AP95" i="1"/>
  <c r="AQ95" i="1"/>
  <c r="AU95" i="1"/>
  <c r="BF94" i="1"/>
  <c r="BD94" i="1"/>
  <c r="BE94" i="1"/>
  <c r="AV94" i="1"/>
  <c r="AH94" i="1"/>
  <c r="AI94" i="1"/>
  <c r="AJ94" i="1"/>
  <c r="AK94" i="1"/>
  <c r="AL94" i="1"/>
  <c r="AR94" i="1"/>
  <c r="AS94" i="1"/>
  <c r="AT94" i="1"/>
  <c r="AM94" i="1"/>
  <c r="AN94" i="1"/>
  <c r="AO94" i="1"/>
  <c r="AP94" i="1"/>
  <c r="AQ94" i="1"/>
  <c r="AU94" i="1"/>
  <c r="BF93" i="1"/>
  <c r="BD93" i="1"/>
  <c r="BE93" i="1"/>
  <c r="AV93" i="1"/>
  <c r="AH93" i="1"/>
  <c r="AI93" i="1"/>
  <c r="AJ93" i="1"/>
  <c r="AK93" i="1"/>
  <c r="AL93" i="1"/>
  <c r="AR93" i="1"/>
  <c r="AS93" i="1"/>
  <c r="AT93" i="1"/>
  <c r="AM93" i="1"/>
  <c r="AN93" i="1"/>
  <c r="AO93" i="1"/>
  <c r="AP93" i="1"/>
  <c r="AQ93" i="1"/>
  <c r="AU93" i="1"/>
  <c r="BF92" i="1"/>
  <c r="BD92" i="1"/>
  <c r="BE92" i="1"/>
  <c r="AV92" i="1"/>
  <c r="AH92" i="1"/>
  <c r="AI92" i="1"/>
  <c r="AJ92" i="1"/>
  <c r="AK92" i="1"/>
  <c r="AL92" i="1"/>
  <c r="AR92" i="1"/>
  <c r="AS92" i="1"/>
  <c r="AT92" i="1"/>
  <c r="AM92" i="1"/>
  <c r="AN92" i="1"/>
  <c r="AO92" i="1"/>
  <c r="AP92" i="1"/>
  <c r="AQ92" i="1"/>
  <c r="AU92" i="1"/>
  <c r="BF91" i="1"/>
  <c r="BD91" i="1"/>
  <c r="BE91" i="1"/>
  <c r="AV91" i="1"/>
  <c r="AH91" i="1"/>
  <c r="AI91" i="1"/>
  <c r="AJ91" i="1"/>
  <c r="AK91" i="1"/>
  <c r="AL91" i="1"/>
  <c r="AR91" i="1"/>
  <c r="AS91" i="1"/>
  <c r="AT91" i="1"/>
  <c r="AM91" i="1"/>
  <c r="AN91" i="1"/>
  <c r="AO91" i="1"/>
  <c r="AP91" i="1"/>
  <c r="AQ91" i="1"/>
  <c r="AU91" i="1"/>
  <c r="BF90" i="1"/>
  <c r="BD90" i="1"/>
  <c r="BE90" i="1"/>
  <c r="AV90" i="1"/>
  <c r="AH90" i="1"/>
  <c r="AI90" i="1"/>
  <c r="AJ90" i="1"/>
  <c r="AK90" i="1"/>
  <c r="AL90" i="1"/>
  <c r="AR90" i="1"/>
  <c r="AS90" i="1"/>
  <c r="AT90" i="1"/>
  <c r="AM90" i="1"/>
  <c r="AN90" i="1"/>
  <c r="AO90" i="1"/>
  <c r="AP90" i="1"/>
  <c r="AQ90" i="1"/>
  <c r="AU90" i="1"/>
  <c r="BF89" i="1"/>
  <c r="BD89" i="1"/>
  <c r="BE89" i="1"/>
  <c r="AV89" i="1"/>
  <c r="AH89" i="1"/>
  <c r="AI89" i="1"/>
  <c r="AJ89" i="1"/>
  <c r="AK89" i="1"/>
  <c r="AL89" i="1"/>
  <c r="AR89" i="1"/>
  <c r="AS89" i="1"/>
  <c r="AT89" i="1"/>
  <c r="AM89" i="1"/>
  <c r="AN89" i="1"/>
  <c r="AO89" i="1"/>
  <c r="AP89" i="1"/>
  <c r="AQ89" i="1"/>
  <c r="AU89" i="1"/>
  <c r="BF88" i="1"/>
  <c r="BD88" i="1"/>
  <c r="BE88" i="1"/>
  <c r="AV88" i="1"/>
  <c r="AH88" i="1"/>
  <c r="AI88" i="1"/>
  <c r="AJ88" i="1"/>
  <c r="AK88" i="1"/>
  <c r="AL88" i="1"/>
  <c r="AR88" i="1"/>
  <c r="AS88" i="1"/>
  <c r="AT88" i="1"/>
  <c r="AM88" i="1"/>
  <c r="AN88" i="1"/>
  <c r="AO88" i="1"/>
  <c r="AP88" i="1"/>
  <c r="AQ88" i="1"/>
  <c r="AU88" i="1"/>
  <c r="BF87" i="1"/>
  <c r="BD87" i="1"/>
  <c r="BE87" i="1"/>
  <c r="AV87" i="1"/>
  <c r="AH87" i="1"/>
  <c r="AI87" i="1"/>
  <c r="AJ87" i="1"/>
  <c r="AK87" i="1"/>
  <c r="AL87" i="1"/>
  <c r="AR87" i="1"/>
  <c r="AS87" i="1"/>
  <c r="AT87" i="1"/>
  <c r="AM87" i="1"/>
  <c r="AN87" i="1"/>
  <c r="AO87" i="1"/>
  <c r="AP87" i="1"/>
  <c r="AQ87" i="1"/>
  <c r="AU87" i="1"/>
  <c r="BF86" i="1"/>
  <c r="BD86" i="1"/>
  <c r="BE86" i="1"/>
  <c r="AV86" i="1"/>
  <c r="AH86" i="1"/>
  <c r="AI86" i="1"/>
  <c r="AJ86" i="1"/>
  <c r="AK86" i="1"/>
  <c r="AL86" i="1"/>
  <c r="AR86" i="1"/>
  <c r="AS86" i="1"/>
  <c r="AT86" i="1"/>
  <c r="AM86" i="1"/>
  <c r="AN86" i="1"/>
  <c r="AO86" i="1"/>
  <c r="AP86" i="1"/>
  <c r="AQ86" i="1"/>
  <c r="AU86" i="1"/>
  <c r="BF85" i="1"/>
  <c r="BD85" i="1"/>
  <c r="BE85" i="1"/>
  <c r="AV85" i="1"/>
  <c r="AH85" i="1"/>
  <c r="AI85" i="1"/>
  <c r="AJ85" i="1"/>
  <c r="AK85" i="1"/>
  <c r="AL85" i="1"/>
  <c r="AR85" i="1"/>
  <c r="AS85" i="1"/>
  <c r="AT85" i="1"/>
  <c r="AM85" i="1"/>
  <c r="AN85" i="1"/>
  <c r="AO85" i="1"/>
  <c r="AP85" i="1"/>
  <c r="AQ85" i="1"/>
  <c r="AU85" i="1"/>
  <c r="BF84" i="1"/>
  <c r="BD84" i="1"/>
  <c r="BE84" i="1"/>
  <c r="AV84" i="1"/>
  <c r="AH84" i="1"/>
  <c r="AI84" i="1"/>
  <c r="AJ84" i="1"/>
  <c r="AK84" i="1"/>
  <c r="AL84" i="1"/>
  <c r="AR84" i="1"/>
  <c r="AS84" i="1"/>
  <c r="AT84" i="1"/>
  <c r="AM84" i="1"/>
  <c r="AN84" i="1"/>
  <c r="AO84" i="1"/>
  <c r="AP84" i="1"/>
  <c r="AQ84" i="1"/>
  <c r="AU84" i="1"/>
  <c r="BF83" i="1"/>
  <c r="BD83" i="1"/>
  <c r="BE83" i="1"/>
  <c r="AV83" i="1"/>
  <c r="AH83" i="1"/>
  <c r="AI83" i="1"/>
  <c r="AJ83" i="1"/>
  <c r="AK83" i="1"/>
  <c r="AL83" i="1"/>
  <c r="AR83" i="1"/>
  <c r="AS83" i="1"/>
  <c r="AT83" i="1"/>
  <c r="AM83" i="1"/>
  <c r="AN83" i="1"/>
  <c r="AO83" i="1"/>
  <c r="AP83" i="1"/>
  <c r="AQ83" i="1"/>
  <c r="AU83" i="1"/>
  <c r="BF82" i="1"/>
  <c r="BD82" i="1"/>
  <c r="BE82" i="1"/>
  <c r="AV82" i="1"/>
  <c r="AH82" i="1"/>
  <c r="AI82" i="1"/>
  <c r="AJ82" i="1"/>
  <c r="AK82" i="1"/>
  <c r="AL82" i="1"/>
  <c r="AR82" i="1"/>
  <c r="AS82" i="1"/>
  <c r="AT82" i="1"/>
  <c r="AM82" i="1"/>
  <c r="AN82" i="1"/>
  <c r="AO82" i="1"/>
  <c r="AP82" i="1"/>
  <c r="AQ82" i="1"/>
  <c r="AU82" i="1"/>
  <c r="BF81" i="1"/>
  <c r="BD81" i="1"/>
  <c r="BE81" i="1"/>
  <c r="AV81" i="1"/>
  <c r="AH81" i="1"/>
  <c r="AI81" i="1"/>
  <c r="AJ81" i="1"/>
  <c r="AK81" i="1"/>
  <c r="AL81" i="1"/>
  <c r="AR81" i="1"/>
  <c r="AS81" i="1"/>
  <c r="AT81" i="1"/>
  <c r="AM81" i="1"/>
  <c r="AN81" i="1"/>
  <c r="AO81" i="1"/>
  <c r="AP81" i="1"/>
  <c r="AQ81" i="1"/>
  <c r="AU81" i="1"/>
  <c r="BF80" i="1"/>
  <c r="BD80" i="1"/>
  <c r="BE80" i="1"/>
  <c r="AV80" i="1"/>
  <c r="AH80" i="1"/>
  <c r="AI80" i="1"/>
  <c r="AJ80" i="1"/>
  <c r="AK80" i="1"/>
  <c r="AL80" i="1"/>
  <c r="AR80" i="1"/>
  <c r="AS80" i="1"/>
  <c r="AT80" i="1"/>
  <c r="AM80" i="1"/>
  <c r="AN80" i="1"/>
  <c r="AO80" i="1"/>
  <c r="AP80" i="1"/>
  <c r="AQ80" i="1"/>
  <c r="AU80" i="1"/>
  <c r="BF79" i="1"/>
  <c r="BD79" i="1"/>
  <c r="BE79" i="1"/>
  <c r="AV79" i="1"/>
  <c r="AH79" i="1"/>
  <c r="AI79" i="1"/>
  <c r="AJ79" i="1"/>
  <c r="AK79" i="1"/>
  <c r="AL79" i="1"/>
  <c r="AR79" i="1"/>
  <c r="AS79" i="1"/>
  <c r="AT79" i="1"/>
  <c r="AM79" i="1"/>
  <c r="AN79" i="1"/>
  <c r="AO79" i="1"/>
  <c r="AP79" i="1"/>
  <c r="AQ79" i="1"/>
  <c r="AU79" i="1"/>
  <c r="BF78" i="1"/>
  <c r="BD78" i="1"/>
  <c r="BE78" i="1"/>
  <c r="AV78" i="1"/>
  <c r="AH78" i="1"/>
  <c r="AI78" i="1"/>
  <c r="AJ78" i="1"/>
  <c r="AK78" i="1"/>
  <c r="AL78" i="1"/>
  <c r="AR78" i="1"/>
  <c r="AS78" i="1"/>
  <c r="AT78" i="1"/>
  <c r="AM78" i="1"/>
  <c r="AN78" i="1"/>
  <c r="AO78" i="1"/>
  <c r="AP78" i="1"/>
  <c r="AQ78" i="1"/>
  <c r="AU78" i="1"/>
  <c r="BF77" i="1"/>
  <c r="BD77" i="1"/>
  <c r="BE77" i="1"/>
  <c r="AV77" i="1"/>
  <c r="AH77" i="1"/>
  <c r="AI77" i="1"/>
  <c r="AJ77" i="1"/>
  <c r="AK77" i="1"/>
  <c r="AL77" i="1"/>
  <c r="AR77" i="1"/>
  <c r="AS77" i="1"/>
  <c r="AT77" i="1"/>
  <c r="AM77" i="1"/>
  <c r="AN77" i="1"/>
  <c r="AO77" i="1"/>
  <c r="AP77" i="1"/>
  <c r="AQ77" i="1"/>
  <c r="AU77" i="1"/>
  <c r="BF76" i="1"/>
  <c r="BD76" i="1"/>
  <c r="BE76" i="1"/>
  <c r="AV76" i="1"/>
  <c r="AH76" i="1"/>
  <c r="AI76" i="1"/>
  <c r="AJ76" i="1"/>
  <c r="AK76" i="1"/>
  <c r="AL76" i="1"/>
  <c r="AR76" i="1"/>
  <c r="AS76" i="1"/>
  <c r="AT76" i="1"/>
  <c r="AM76" i="1"/>
  <c r="AN76" i="1"/>
  <c r="AO76" i="1"/>
  <c r="AP76" i="1"/>
  <c r="AQ76" i="1"/>
  <c r="AU76" i="1"/>
  <c r="BF75" i="1"/>
  <c r="BD75" i="1"/>
  <c r="BE75" i="1"/>
  <c r="AV75" i="1"/>
  <c r="AH75" i="1"/>
  <c r="AI75" i="1"/>
  <c r="AJ75" i="1"/>
  <c r="AK75" i="1"/>
  <c r="AL75" i="1"/>
  <c r="AR75" i="1"/>
  <c r="AS75" i="1"/>
  <c r="AT75" i="1"/>
  <c r="AM75" i="1"/>
  <c r="AN75" i="1"/>
  <c r="AO75" i="1"/>
  <c r="AP75" i="1"/>
  <c r="AQ75" i="1"/>
  <c r="AU75" i="1"/>
  <c r="BF74" i="1"/>
  <c r="BD74" i="1"/>
  <c r="BE74" i="1"/>
  <c r="AV74" i="1"/>
  <c r="AH74" i="1"/>
  <c r="AI74" i="1"/>
  <c r="AJ74" i="1"/>
  <c r="AK74" i="1"/>
  <c r="AL74" i="1"/>
  <c r="AR74" i="1"/>
  <c r="AS74" i="1"/>
  <c r="AT74" i="1"/>
  <c r="AM74" i="1"/>
  <c r="AN74" i="1"/>
  <c r="AO74" i="1"/>
  <c r="AP74" i="1"/>
  <c r="AQ74" i="1"/>
  <c r="AU74" i="1"/>
  <c r="BF73" i="1"/>
  <c r="BD73" i="1"/>
  <c r="BE73" i="1"/>
  <c r="AV73" i="1"/>
  <c r="AH73" i="1"/>
  <c r="AI73" i="1"/>
  <c r="AJ73" i="1"/>
  <c r="AK73" i="1"/>
  <c r="AL73" i="1"/>
  <c r="AR73" i="1"/>
  <c r="AS73" i="1"/>
  <c r="AT73" i="1"/>
  <c r="AM73" i="1"/>
  <c r="AN73" i="1"/>
  <c r="AO73" i="1"/>
  <c r="AP73" i="1"/>
  <c r="AQ73" i="1"/>
  <c r="AU73" i="1"/>
  <c r="BF72" i="1"/>
  <c r="BD72" i="1"/>
  <c r="BE72" i="1"/>
  <c r="AV72" i="1"/>
  <c r="AH72" i="1"/>
  <c r="AI72" i="1"/>
  <c r="AJ72" i="1"/>
  <c r="AK72" i="1"/>
  <c r="AL72" i="1"/>
  <c r="AR72" i="1"/>
  <c r="AS72" i="1"/>
  <c r="AT72" i="1"/>
  <c r="AM72" i="1"/>
  <c r="AN72" i="1"/>
  <c r="AO72" i="1"/>
  <c r="AP72" i="1"/>
  <c r="AQ72" i="1"/>
  <c r="AU72" i="1"/>
  <c r="BF71" i="1"/>
  <c r="BD71" i="1"/>
  <c r="BE71" i="1"/>
  <c r="AV71" i="1"/>
  <c r="AH71" i="1"/>
  <c r="AI71" i="1"/>
  <c r="AJ71" i="1"/>
  <c r="AK71" i="1"/>
  <c r="AL71" i="1"/>
  <c r="AR71" i="1"/>
  <c r="AS71" i="1"/>
  <c r="AT71" i="1"/>
  <c r="AM71" i="1"/>
  <c r="AN71" i="1"/>
  <c r="AO71" i="1"/>
  <c r="AP71" i="1"/>
  <c r="AQ71" i="1"/>
  <c r="AU71" i="1"/>
  <c r="BF70" i="1"/>
  <c r="BD70" i="1"/>
  <c r="BE70" i="1"/>
  <c r="AV70" i="1"/>
  <c r="AH70" i="1"/>
  <c r="AI70" i="1"/>
  <c r="AJ70" i="1"/>
  <c r="AK70" i="1"/>
  <c r="AL70" i="1"/>
  <c r="AR70" i="1"/>
  <c r="AS70" i="1"/>
  <c r="AT70" i="1"/>
  <c r="AM70" i="1"/>
  <c r="AN70" i="1"/>
  <c r="AO70" i="1"/>
  <c r="AP70" i="1"/>
  <c r="AQ70" i="1"/>
  <c r="AU70" i="1"/>
  <c r="BF69" i="1"/>
  <c r="BD69" i="1"/>
  <c r="BE69" i="1"/>
  <c r="AV69" i="1"/>
  <c r="AH69" i="1"/>
  <c r="AI69" i="1"/>
  <c r="AJ69" i="1"/>
  <c r="AK69" i="1"/>
  <c r="AL69" i="1"/>
  <c r="AR69" i="1"/>
  <c r="AS69" i="1"/>
  <c r="AT69" i="1"/>
  <c r="AM69" i="1"/>
  <c r="AN69" i="1"/>
  <c r="AO69" i="1"/>
  <c r="AP69" i="1"/>
  <c r="AQ69" i="1"/>
  <c r="AU69" i="1"/>
  <c r="BF68" i="1"/>
  <c r="BD68" i="1"/>
  <c r="BE68" i="1"/>
  <c r="AV68" i="1"/>
  <c r="AH68" i="1"/>
  <c r="AI68" i="1"/>
  <c r="AJ68" i="1"/>
  <c r="AK68" i="1"/>
  <c r="AL68" i="1"/>
  <c r="AR68" i="1"/>
  <c r="AS68" i="1"/>
  <c r="AT68" i="1"/>
  <c r="AM68" i="1"/>
  <c r="AN68" i="1"/>
  <c r="AO68" i="1"/>
  <c r="AP68" i="1"/>
  <c r="AQ68" i="1"/>
  <c r="AU68" i="1"/>
  <c r="BF67" i="1"/>
  <c r="BD67" i="1"/>
  <c r="BE67" i="1"/>
  <c r="AV67" i="1"/>
  <c r="AH67" i="1"/>
  <c r="AI67" i="1"/>
  <c r="AJ67" i="1"/>
  <c r="AK67" i="1"/>
  <c r="AL67" i="1"/>
  <c r="AR67" i="1"/>
  <c r="AS67" i="1"/>
  <c r="AT67" i="1"/>
  <c r="AM67" i="1"/>
  <c r="AN67" i="1"/>
  <c r="AO67" i="1"/>
  <c r="AP67" i="1"/>
  <c r="AQ67" i="1"/>
  <c r="AU67" i="1"/>
  <c r="BF66" i="1"/>
  <c r="BD66" i="1"/>
  <c r="BE66" i="1"/>
  <c r="AV66" i="1"/>
  <c r="AH66" i="1"/>
  <c r="AI66" i="1"/>
  <c r="AJ66" i="1"/>
  <c r="AK66" i="1"/>
  <c r="AL66" i="1"/>
  <c r="AR66" i="1"/>
  <c r="AS66" i="1"/>
  <c r="AT66" i="1"/>
  <c r="AM66" i="1"/>
  <c r="AN66" i="1"/>
  <c r="AO66" i="1"/>
  <c r="AP66" i="1"/>
  <c r="AQ66" i="1"/>
  <c r="AU66" i="1"/>
  <c r="BF65" i="1"/>
  <c r="BD65" i="1"/>
  <c r="BE65" i="1"/>
  <c r="AV65" i="1"/>
  <c r="AH65" i="1"/>
  <c r="AI65" i="1"/>
  <c r="AJ65" i="1"/>
  <c r="AK65" i="1"/>
  <c r="AL65" i="1"/>
  <c r="AR65" i="1"/>
  <c r="AS65" i="1"/>
  <c r="AT65" i="1"/>
  <c r="AM65" i="1"/>
  <c r="AN65" i="1"/>
  <c r="AO65" i="1"/>
  <c r="AP65" i="1"/>
  <c r="AQ65" i="1"/>
  <c r="AU65" i="1"/>
  <c r="BF64" i="1"/>
  <c r="BD64" i="1"/>
  <c r="BE64" i="1"/>
  <c r="AV64" i="1"/>
  <c r="AH64" i="1"/>
  <c r="AI64" i="1"/>
  <c r="AJ64" i="1"/>
  <c r="AK64" i="1"/>
  <c r="AL64" i="1"/>
  <c r="AR64" i="1"/>
  <c r="AS64" i="1"/>
  <c r="AT64" i="1"/>
  <c r="AM64" i="1"/>
  <c r="AN64" i="1"/>
  <c r="AO64" i="1"/>
  <c r="AP64" i="1"/>
  <c r="AQ64" i="1"/>
  <c r="AU64" i="1"/>
  <c r="BF63" i="1"/>
  <c r="BD63" i="1"/>
  <c r="BE63" i="1"/>
  <c r="AV63" i="1"/>
  <c r="AH63" i="1"/>
  <c r="AI63" i="1"/>
  <c r="AJ63" i="1"/>
  <c r="AK63" i="1"/>
  <c r="AL63" i="1"/>
  <c r="AR63" i="1"/>
  <c r="AS63" i="1"/>
  <c r="AT63" i="1"/>
  <c r="AM63" i="1"/>
  <c r="AN63" i="1"/>
  <c r="AO63" i="1"/>
  <c r="AP63" i="1"/>
  <c r="AQ63" i="1"/>
  <c r="AU63" i="1"/>
  <c r="BF62" i="1"/>
  <c r="BD62" i="1"/>
  <c r="BE62" i="1"/>
  <c r="AV62" i="1"/>
  <c r="AH62" i="1"/>
  <c r="AI62" i="1"/>
  <c r="AJ62" i="1"/>
  <c r="AK62" i="1"/>
  <c r="AL62" i="1"/>
  <c r="AR62" i="1"/>
  <c r="AS62" i="1"/>
  <c r="AT62" i="1"/>
  <c r="AM62" i="1"/>
  <c r="AN62" i="1"/>
  <c r="AO62" i="1"/>
  <c r="AP62" i="1"/>
  <c r="AQ62" i="1"/>
  <c r="AU62" i="1"/>
  <c r="BF61" i="1"/>
  <c r="BD61" i="1"/>
  <c r="BE61" i="1"/>
  <c r="AV61" i="1"/>
  <c r="AH61" i="1"/>
  <c r="AI61" i="1"/>
  <c r="AJ61" i="1"/>
  <c r="AK61" i="1"/>
  <c r="AL61" i="1"/>
  <c r="AR61" i="1"/>
  <c r="AS61" i="1"/>
  <c r="AT61" i="1"/>
  <c r="AM61" i="1"/>
  <c r="AN61" i="1"/>
  <c r="AO61" i="1"/>
  <c r="AP61" i="1"/>
  <c r="AQ61" i="1"/>
  <c r="AU61" i="1"/>
  <c r="BF60" i="1"/>
  <c r="BD60" i="1"/>
  <c r="BE60" i="1"/>
  <c r="AV60" i="1"/>
  <c r="AH60" i="1"/>
  <c r="AI60" i="1"/>
  <c r="AJ60" i="1"/>
  <c r="AK60" i="1"/>
  <c r="AL60" i="1"/>
  <c r="AR60" i="1"/>
  <c r="AS60" i="1"/>
  <c r="AT60" i="1"/>
  <c r="AM60" i="1"/>
  <c r="AN60" i="1"/>
  <c r="AO60" i="1"/>
  <c r="AP60" i="1"/>
  <c r="AQ60" i="1"/>
  <c r="AU60" i="1"/>
  <c r="BF59" i="1"/>
  <c r="BD59" i="1"/>
  <c r="BE59" i="1"/>
  <c r="AV59" i="1"/>
  <c r="AH59" i="1"/>
  <c r="AI59" i="1"/>
  <c r="AJ59" i="1"/>
  <c r="AK59" i="1"/>
  <c r="AL59" i="1"/>
  <c r="AR59" i="1"/>
  <c r="AS59" i="1"/>
  <c r="AT59" i="1"/>
  <c r="AM59" i="1"/>
  <c r="AN59" i="1"/>
  <c r="AO59" i="1"/>
  <c r="AP59" i="1"/>
  <c r="AQ59" i="1"/>
  <c r="AU59" i="1"/>
  <c r="BF58" i="1"/>
  <c r="BD58" i="1"/>
  <c r="BE58" i="1"/>
  <c r="AV58" i="1"/>
  <c r="AH58" i="1"/>
  <c r="AI58" i="1"/>
  <c r="AJ58" i="1"/>
  <c r="AK58" i="1"/>
  <c r="AL58" i="1"/>
  <c r="AR58" i="1"/>
  <c r="AS58" i="1"/>
  <c r="AT58" i="1"/>
  <c r="AM58" i="1"/>
  <c r="AN58" i="1"/>
  <c r="AO58" i="1"/>
  <c r="AP58" i="1"/>
  <c r="AQ58" i="1"/>
  <c r="AU58" i="1"/>
  <c r="BF57" i="1"/>
  <c r="BD57" i="1"/>
  <c r="BE57" i="1"/>
  <c r="AV57" i="1"/>
  <c r="AH57" i="1"/>
  <c r="AI57" i="1"/>
  <c r="AJ57" i="1"/>
  <c r="AK57" i="1"/>
  <c r="AL57" i="1"/>
  <c r="AR57" i="1"/>
  <c r="AS57" i="1"/>
  <c r="AM57" i="1"/>
  <c r="AN57" i="1"/>
  <c r="AO57" i="1"/>
  <c r="AP57" i="1"/>
  <c r="AQ57" i="1"/>
  <c r="AU57" i="1"/>
  <c r="BF56" i="1"/>
  <c r="BD56" i="1"/>
  <c r="BE56" i="1"/>
  <c r="AV56" i="1"/>
  <c r="AH56" i="1"/>
  <c r="AI56" i="1"/>
  <c r="AJ56" i="1"/>
  <c r="AK56" i="1"/>
  <c r="AL56" i="1"/>
  <c r="AR56" i="1"/>
  <c r="AS56" i="1"/>
  <c r="AM56" i="1"/>
  <c r="AN56" i="1"/>
  <c r="AO56" i="1"/>
  <c r="AP56" i="1"/>
  <c r="AQ56" i="1"/>
  <c r="AU56" i="1"/>
  <c r="BF55" i="1"/>
  <c r="BD55" i="1"/>
  <c r="BE55" i="1"/>
  <c r="AV55" i="1"/>
  <c r="AH55" i="1"/>
  <c r="AI55" i="1"/>
  <c r="AJ55" i="1"/>
  <c r="AK55" i="1"/>
  <c r="AL55" i="1"/>
  <c r="AR55" i="1"/>
  <c r="AS55" i="1"/>
  <c r="AM55" i="1"/>
  <c r="AN55" i="1"/>
  <c r="AO55" i="1"/>
  <c r="AP55" i="1"/>
  <c r="AQ55" i="1"/>
  <c r="AU55" i="1"/>
  <c r="BF54" i="1"/>
  <c r="BD54" i="1"/>
  <c r="BE54" i="1"/>
  <c r="AV54" i="1"/>
  <c r="AH54" i="1"/>
  <c r="AI54" i="1"/>
  <c r="AJ54" i="1"/>
  <c r="AK54" i="1"/>
  <c r="AL54" i="1"/>
  <c r="AR54" i="1"/>
  <c r="AS54" i="1"/>
  <c r="AM54" i="1"/>
  <c r="AN54" i="1"/>
  <c r="AO54" i="1"/>
  <c r="AP54" i="1"/>
  <c r="AQ54" i="1"/>
  <c r="AU54" i="1"/>
  <c r="BF53" i="1"/>
  <c r="BD53" i="1"/>
  <c r="BE53" i="1"/>
  <c r="AV53" i="1"/>
  <c r="AH53" i="1"/>
  <c r="AI53" i="1"/>
  <c r="AJ53" i="1"/>
  <c r="AK53" i="1"/>
  <c r="AL53" i="1"/>
  <c r="AR53" i="1"/>
  <c r="AS53" i="1"/>
  <c r="AM53" i="1"/>
  <c r="AN53" i="1"/>
  <c r="AO53" i="1"/>
  <c r="AP53" i="1"/>
  <c r="AQ53" i="1"/>
  <c r="AU53" i="1"/>
  <c r="BF52" i="1"/>
  <c r="BD52" i="1"/>
  <c r="BE52" i="1"/>
  <c r="AV52" i="1"/>
  <c r="AH52" i="1"/>
  <c r="AI52" i="1"/>
  <c r="AJ52" i="1"/>
  <c r="AK52" i="1"/>
  <c r="AL52" i="1"/>
  <c r="AR52" i="1"/>
  <c r="AS52" i="1"/>
  <c r="AM52" i="1"/>
  <c r="AN52" i="1"/>
  <c r="AO52" i="1"/>
  <c r="AP52" i="1"/>
  <c r="AQ52" i="1"/>
  <c r="AU52" i="1"/>
  <c r="BF51" i="1"/>
  <c r="BD51" i="1"/>
  <c r="BE51" i="1"/>
  <c r="AV51" i="1"/>
  <c r="AH51" i="1"/>
  <c r="AI51" i="1"/>
  <c r="AJ51" i="1"/>
  <c r="AK51" i="1"/>
  <c r="AL51" i="1"/>
  <c r="AR51" i="1"/>
  <c r="AS51" i="1"/>
  <c r="AM51" i="1"/>
  <c r="AN51" i="1"/>
  <c r="AO51" i="1"/>
  <c r="AP51" i="1"/>
  <c r="AQ51" i="1"/>
  <c r="AU51" i="1"/>
  <c r="BF50" i="1"/>
  <c r="BD50" i="1"/>
  <c r="BE50" i="1"/>
  <c r="AV50" i="1"/>
  <c r="AH50" i="1"/>
  <c r="AI50" i="1"/>
  <c r="AJ50" i="1"/>
  <c r="AK50" i="1"/>
  <c r="AL50" i="1"/>
  <c r="AR50" i="1"/>
  <c r="AS50" i="1"/>
  <c r="AM50" i="1"/>
  <c r="AN50" i="1"/>
  <c r="AO50" i="1"/>
  <c r="AP50" i="1"/>
  <c r="AQ50" i="1"/>
  <c r="AU50" i="1"/>
  <c r="BF49" i="1"/>
  <c r="BD49" i="1"/>
  <c r="BE49" i="1"/>
  <c r="AV49" i="1"/>
  <c r="AH49" i="1"/>
  <c r="AI49" i="1"/>
  <c r="AJ49" i="1"/>
  <c r="AK49" i="1"/>
  <c r="AL49" i="1"/>
  <c r="AR49" i="1"/>
  <c r="AS49" i="1"/>
  <c r="AM49" i="1"/>
  <c r="AN49" i="1"/>
  <c r="AO49" i="1"/>
  <c r="AP49" i="1"/>
  <c r="AQ49" i="1"/>
  <c r="AU49" i="1"/>
  <c r="BF48" i="1"/>
  <c r="BD48" i="1"/>
  <c r="BE48" i="1"/>
  <c r="AV48" i="1"/>
  <c r="AH48" i="1"/>
  <c r="AI48" i="1"/>
  <c r="AJ48" i="1"/>
  <c r="AK48" i="1"/>
  <c r="AL48" i="1"/>
  <c r="AR48" i="1"/>
  <c r="AS48" i="1"/>
  <c r="AM48" i="1"/>
  <c r="AN48" i="1"/>
  <c r="AO48" i="1"/>
  <c r="AP48" i="1"/>
  <c r="AQ48" i="1"/>
  <c r="AU48" i="1"/>
  <c r="BF47" i="1"/>
  <c r="BD47" i="1"/>
  <c r="BE47" i="1"/>
  <c r="AV47" i="1"/>
  <c r="AH47" i="1"/>
  <c r="AI47" i="1"/>
  <c r="AJ47" i="1"/>
  <c r="AK47" i="1"/>
  <c r="AL47" i="1"/>
  <c r="AR47" i="1"/>
  <c r="AS47" i="1"/>
  <c r="AM47" i="1"/>
  <c r="AN47" i="1"/>
  <c r="AO47" i="1"/>
  <c r="AP47" i="1"/>
  <c r="AQ47" i="1"/>
  <c r="AU47" i="1"/>
  <c r="BF46" i="1"/>
  <c r="BD46" i="1"/>
  <c r="BE46" i="1"/>
  <c r="AV46" i="1"/>
  <c r="AH46" i="1"/>
  <c r="AI46" i="1"/>
  <c r="AJ46" i="1"/>
  <c r="AK46" i="1"/>
  <c r="AL46" i="1"/>
  <c r="AR46" i="1"/>
  <c r="AS46" i="1"/>
  <c r="AM46" i="1"/>
  <c r="AN46" i="1"/>
  <c r="AO46" i="1"/>
  <c r="AP46" i="1"/>
  <c r="AQ46" i="1"/>
  <c r="AU46" i="1"/>
  <c r="BF45" i="1"/>
  <c r="BD45" i="1"/>
  <c r="BE45" i="1"/>
  <c r="AV45" i="1"/>
  <c r="AH45" i="1"/>
  <c r="AI45" i="1"/>
  <c r="AJ45" i="1"/>
  <c r="AK45" i="1"/>
  <c r="AL45" i="1"/>
  <c r="AR45" i="1"/>
  <c r="AS45" i="1"/>
  <c r="AM45" i="1"/>
  <c r="AN45" i="1"/>
  <c r="AO45" i="1"/>
  <c r="AP45" i="1"/>
  <c r="AQ45" i="1"/>
  <c r="AU45" i="1"/>
  <c r="BF44" i="1"/>
  <c r="BD44" i="1"/>
  <c r="BE44" i="1"/>
  <c r="AV44" i="1"/>
  <c r="AH44" i="1"/>
  <c r="AI44" i="1"/>
  <c r="AJ44" i="1"/>
  <c r="AK44" i="1"/>
  <c r="AL44" i="1"/>
  <c r="AR44" i="1"/>
  <c r="AS44" i="1"/>
  <c r="AM44" i="1"/>
  <c r="AN44" i="1"/>
  <c r="AO44" i="1"/>
  <c r="AP44" i="1"/>
  <c r="AQ44" i="1"/>
  <c r="AU44" i="1"/>
  <c r="BF43" i="1"/>
  <c r="BD43" i="1"/>
  <c r="BE43" i="1"/>
  <c r="AV43" i="1"/>
  <c r="AH43" i="1"/>
  <c r="AI43" i="1"/>
  <c r="AJ43" i="1"/>
  <c r="AK43" i="1"/>
  <c r="AL43" i="1"/>
  <c r="AR43" i="1"/>
  <c r="AS43" i="1"/>
  <c r="AM43" i="1"/>
  <c r="AN43" i="1"/>
  <c r="AO43" i="1"/>
  <c r="AP43" i="1"/>
  <c r="AQ43" i="1"/>
  <c r="AU43" i="1"/>
  <c r="BF42" i="1"/>
  <c r="BD42" i="1"/>
  <c r="BE42" i="1"/>
  <c r="AV42" i="1"/>
  <c r="AH42" i="1"/>
  <c r="AI42" i="1"/>
  <c r="AJ42" i="1"/>
  <c r="AK42" i="1"/>
  <c r="AL42" i="1"/>
  <c r="AR42" i="1"/>
  <c r="AS42" i="1"/>
  <c r="AM42" i="1"/>
  <c r="AN42" i="1"/>
  <c r="AO42" i="1"/>
  <c r="AP42" i="1"/>
  <c r="AQ42" i="1"/>
  <c r="AU42" i="1"/>
  <c r="BF41" i="1"/>
  <c r="BD41" i="1"/>
  <c r="BE41" i="1"/>
  <c r="AV41" i="1"/>
  <c r="AH41" i="1"/>
  <c r="AI41" i="1"/>
  <c r="AJ41" i="1"/>
  <c r="AK41" i="1"/>
  <c r="AL41" i="1"/>
  <c r="AR41" i="1"/>
  <c r="AS41" i="1"/>
  <c r="AM41" i="1"/>
  <c r="AN41" i="1"/>
  <c r="AO41" i="1"/>
  <c r="AP41" i="1"/>
  <c r="AQ41" i="1"/>
  <c r="AU41" i="1"/>
  <c r="BF40" i="1"/>
  <c r="BD40" i="1"/>
  <c r="BE40" i="1"/>
  <c r="AV40" i="1"/>
  <c r="AH40" i="1"/>
  <c r="AI40" i="1"/>
  <c r="AJ40" i="1"/>
  <c r="AK40" i="1"/>
  <c r="AL40" i="1"/>
  <c r="AR40" i="1"/>
  <c r="AS40" i="1"/>
  <c r="AM40" i="1"/>
  <c r="AN40" i="1"/>
  <c r="AO40" i="1"/>
  <c r="AP40" i="1"/>
  <c r="AQ40" i="1"/>
  <c r="AU40" i="1"/>
  <c r="BF39" i="1"/>
  <c r="BD39" i="1"/>
  <c r="BE39" i="1"/>
  <c r="AV39" i="1"/>
  <c r="AH39" i="1"/>
  <c r="AI39" i="1"/>
  <c r="AJ39" i="1"/>
  <c r="AK39" i="1"/>
  <c r="AL39" i="1"/>
  <c r="AR39" i="1"/>
  <c r="AS39" i="1"/>
  <c r="AM39" i="1"/>
  <c r="AN39" i="1"/>
  <c r="AO39" i="1"/>
  <c r="AP39" i="1"/>
  <c r="AQ39" i="1"/>
  <c r="AU39" i="1"/>
  <c r="BF38" i="1"/>
  <c r="BD38" i="1"/>
  <c r="BE38" i="1"/>
  <c r="AV38" i="1"/>
  <c r="AH38" i="1"/>
  <c r="AI38" i="1"/>
  <c r="AJ38" i="1"/>
  <c r="AK38" i="1"/>
  <c r="AL38" i="1"/>
  <c r="AR38" i="1"/>
  <c r="AS38" i="1"/>
  <c r="AM38" i="1"/>
  <c r="AN38" i="1"/>
  <c r="AO38" i="1"/>
  <c r="AP38" i="1"/>
  <c r="AQ38" i="1"/>
  <c r="AU38" i="1"/>
  <c r="BD37" i="1"/>
  <c r="BE37" i="1"/>
  <c r="AV37" i="1"/>
  <c r="AH37" i="1"/>
  <c r="AI37" i="1"/>
  <c r="AJ37" i="1"/>
  <c r="AK37" i="1"/>
  <c r="AL37" i="1"/>
  <c r="AR37" i="1"/>
  <c r="AS37" i="1"/>
  <c r="AM37" i="1"/>
  <c r="AN37" i="1"/>
  <c r="AO37" i="1"/>
  <c r="AP37" i="1"/>
  <c r="AQ37" i="1"/>
  <c r="AU37" i="1"/>
  <c r="BD36" i="1"/>
  <c r="BE36" i="1"/>
  <c r="AV36" i="1"/>
  <c r="AH36" i="1"/>
  <c r="AI36" i="1"/>
  <c r="AJ36" i="1"/>
  <c r="AK36" i="1"/>
  <c r="AL36" i="1"/>
  <c r="AR36" i="1"/>
  <c r="AS36" i="1"/>
  <c r="AM36" i="1"/>
  <c r="AN36" i="1"/>
  <c r="AO36" i="1"/>
  <c r="AP36" i="1"/>
  <c r="AQ36" i="1"/>
  <c r="AU36" i="1"/>
  <c r="BF37" i="1"/>
  <c r="BF36" i="1"/>
  <c r="BB53" i="1"/>
  <c r="BA53" i="1"/>
  <c r="AZ53" i="1"/>
  <c r="BB52" i="1"/>
  <c r="BA52" i="1"/>
  <c r="AZ52" i="1"/>
  <c r="BB51" i="1"/>
  <c r="BA51" i="1"/>
  <c r="AZ51" i="1"/>
  <c r="O53" i="1"/>
  <c r="O52" i="1"/>
  <c r="O51" i="1"/>
  <c r="B50" i="1"/>
  <c r="N50" i="1"/>
  <c r="O50" i="1"/>
  <c r="B49" i="1"/>
  <c r="N49" i="1"/>
  <c r="O49" i="1"/>
  <c r="B48" i="1"/>
  <c r="N48" i="1"/>
  <c r="O48" i="1"/>
  <c r="B47" i="1"/>
  <c r="N47" i="1"/>
  <c r="O47" i="1"/>
  <c r="B46" i="1"/>
  <c r="N46" i="1"/>
  <c r="O46" i="1"/>
  <c r="B45" i="1"/>
  <c r="N45" i="1"/>
  <c r="O45" i="1"/>
  <c r="B44" i="1"/>
  <c r="N44" i="1"/>
  <c r="O44" i="1"/>
  <c r="B43" i="1"/>
  <c r="N43" i="1"/>
  <c r="O43" i="1"/>
  <c r="B42" i="1"/>
  <c r="N42" i="1"/>
  <c r="O42" i="1"/>
  <c r="B41" i="1"/>
  <c r="N41" i="1"/>
  <c r="O41" i="1"/>
  <c r="B40" i="1"/>
  <c r="N40" i="1"/>
  <c r="O40" i="1"/>
  <c r="B39" i="1"/>
  <c r="N39" i="1"/>
  <c r="O39" i="1"/>
  <c r="B38" i="1"/>
  <c r="N38" i="1"/>
  <c r="O38" i="1"/>
  <c r="B37" i="1"/>
  <c r="N37" i="1"/>
  <c r="O37" i="1"/>
  <c r="B36" i="1"/>
  <c r="N36" i="1"/>
  <c r="O36" i="1"/>
  <c r="F53" i="1"/>
  <c r="F52" i="1"/>
  <c r="F51" i="1"/>
  <c r="G27" i="1"/>
  <c r="D50" i="1"/>
  <c r="E50" i="1"/>
  <c r="F50" i="1"/>
  <c r="D49" i="1"/>
  <c r="E49" i="1"/>
  <c r="F49" i="1"/>
  <c r="D48" i="1"/>
  <c r="E48" i="1"/>
  <c r="F48" i="1"/>
  <c r="D47" i="1"/>
  <c r="E47" i="1"/>
  <c r="F47" i="1"/>
  <c r="D46" i="1"/>
  <c r="E46" i="1"/>
  <c r="F46" i="1"/>
  <c r="D45" i="1"/>
  <c r="E45" i="1"/>
  <c r="F45" i="1"/>
  <c r="D44" i="1"/>
  <c r="E44" i="1"/>
  <c r="F44" i="1"/>
  <c r="D43" i="1"/>
  <c r="E43" i="1"/>
  <c r="F43" i="1"/>
  <c r="D42" i="1"/>
  <c r="E42" i="1"/>
  <c r="F42" i="1"/>
  <c r="D41" i="1"/>
  <c r="E41" i="1"/>
  <c r="F41" i="1"/>
  <c r="D40" i="1"/>
  <c r="E40" i="1"/>
  <c r="F40" i="1"/>
  <c r="D39" i="1"/>
  <c r="E39" i="1"/>
  <c r="F39" i="1"/>
  <c r="D38" i="1"/>
  <c r="E38" i="1"/>
  <c r="F38" i="1"/>
  <c r="D37" i="1"/>
  <c r="E37" i="1"/>
  <c r="F37" i="1"/>
  <c r="D36" i="1"/>
  <c r="E36" i="1"/>
  <c r="F36" i="1"/>
  <c r="G26" i="1"/>
  <c r="F26" i="1"/>
  <c r="J26" i="1"/>
  <c r="H26" i="1"/>
  <c r="I26" i="1"/>
  <c r="L26" i="1"/>
  <c r="N26" i="1"/>
  <c r="M26" i="1"/>
  <c r="A46" i="1"/>
  <c r="O54" i="1"/>
  <c r="G28" i="1"/>
  <c r="H28" i="1"/>
  <c r="I28" i="1"/>
  <c r="F28" i="1"/>
  <c r="J29" i="1"/>
  <c r="H29" i="1"/>
  <c r="I29" i="1"/>
  <c r="L29" i="1"/>
  <c r="N29" i="1"/>
  <c r="M29" i="1"/>
  <c r="G29" i="1"/>
  <c r="I36" i="1"/>
  <c r="J28" i="1"/>
  <c r="L28" i="1"/>
  <c r="N28" i="1"/>
  <c r="M28" i="1"/>
  <c r="H36" i="1"/>
  <c r="J27" i="1"/>
  <c r="H27" i="1"/>
  <c r="I27" i="1"/>
  <c r="L27" i="1"/>
  <c r="N27" i="1"/>
  <c r="M27" i="1"/>
  <c r="C53" i="1"/>
  <c r="C52" i="1"/>
  <c r="C51" i="1"/>
  <c r="G136" i="1"/>
  <c r="B53" i="1"/>
  <c r="B52" i="1"/>
  <c r="B51" i="1"/>
  <c r="D53" i="1"/>
  <c r="D52" i="1"/>
  <c r="D51" i="1"/>
  <c r="E53" i="1"/>
  <c r="E52" i="1"/>
  <c r="E51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AT47" i="1"/>
  <c r="AA51" i="1"/>
  <c r="AB51" i="1"/>
  <c r="R53" i="1"/>
  <c r="Q51" i="1"/>
  <c r="R51" i="1"/>
  <c r="Q52" i="1"/>
  <c r="R52" i="1"/>
  <c r="Q53" i="1"/>
  <c r="AA53" i="1"/>
  <c r="AB53" i="1"/>
  <c r="AA52" i="1"/>
  <c r="AB52" i="1"/>
  <c r="I81" i="1"/>
  <c r="AC56" i="1"/>
  <c r="I136" i="1"/>
  <c r="D57" i="1"/>
  <c r="AT49" i="1"/>
  <c r="I98" i="1"/>
  <c r="I76" i="1"/>
  <c r="I106" i="1"/>
  <c r="I43" i="1"/>
  <c r="I68" i="1"/>
  <c r="I132" i="1"/>
  <c r="I124" i="1"/>
  <c r="I38" i="1"/>
  <c r="I85" i="1"/>
  <c r="I102" i="1"/>
  <c r="I80" i="1"/>
  <c r="I108" i="1"/>
  <c r="I92" i="1"/>
  <c r="I77" i="1"/>
  <c r="I93" i="1"/>
  <c r="I58" i="1"/>
  <c r="I49" i="1"/>
  <c r="I51" i="1"/>
  <c r="I100" i="1"/>
  <c r="I74" i="1"/>
  <c r="I114" i="1"/>
  <c r="I66" i="1"/>
  <c r="I82" i="1"/>
  <c r="I90" i="1"/>
  <c r="I57" i="1"/>
  <c r="I88" i="1"/>
  <c r="I130" i="1"/>
  <c r="I101" i="1"/>
  <c r="I78" i="1"/>
  <c r="I87" i="1"/>
  <c r="I113" i="1"/>
  <c r="I52" i="1"/>
  <c r="I50" i="1"/>
  <c r="I86" i="1"/>
  <c r="I95" i="1"/>
  <c r="I121" i="1"/>
  <c r="I59" i="1"/>
  <c r="I109" i="1"/>
  <c r="I83" i="1"/>
  <c r="I110" i="1"/>
  <c r="I55" i="1"/>
  <c r="I119" i="1"/>
  <c r="I48" i="1"/>
  <c r="I112" i="1"/>
  <c r="I91" i="1"/>
  <c r="I53" i="1"/>
  <c r="I117" i="1"/>
  <c r="I107" i="1"/>
  <c r="I54" i="1"/>
  <c r="I118" i="1"/>
  <c r="I99" i="1"/>
  <c r="I63" i="1"/>
  <c r="I127" i="1"/>
  <c r="I56" i="1"/>
  <c r="I120" i="1"/>
  <c r="I89" i="1"/>
  <c r="I115" i="1"/>
  <c r="I61" i="1"/>
  <c r="I125" i="1"/>
  <c r="I123" i="1"/>
  <c r="I62" i="1"/>
  <c r="I126" i="1"/>
  <c r="I60" i="1"/>
  <c r="I71" i="1"/>
  <c r="I135" i="1"/>
  <c r="I64" i="1"/>
  <c r="I128" i="1"/>
  <c r="I97" i="1"/>
  <c r="I131" i="1"/>
  <c r="I69" i="1"/>
  <c r="I133" i="1"/>
  <c r="I44" i="1"/>
  <c r="I70" i="1"/>
  <c r="I134" i="1"/>
  <c r="I84" i="1"/>
  <c r="I79" i="1"/>
  <c r="I42" i="1"/>
  <c r="I72" i="1"/>
  <c r="I41" i="1"/>
  <c r="I105" i="1"/>
  <c r="I116" i="1"/>
  <c r="I94" i="1"/>
  <c r="I122" i="1"/>
  <c r="I39" i="1"/>
  <c r="I103" i="1"/>
  <c r="I67" i="1"/>
  <c r="I96" i="1"/>
  <c r="I65" i="1"/>
  <c r="I129" i="1"/>
  <c r="I47" i="1"/>
  <c r="I111" i="1"/>
  <c r="I40" i="1"/>
  <c r="I104" i="1"/>
  <c r="I73" i="1"/>
  <c r="I37" i="1"/>
  <c r="I45" i="1"/>
  <c r="I46" i="1"/>
  <c r="I75" i="1"/>
  <c r="S53" i="1"/>
  <c r="T53" i="1"/>
  <c r="S51" i="1"/>
  <c r="T51" i="1"/>
  <c r="S52" i="1"/>
  <c r="V52" i="1"/>
  <c r="W51" i="1"/>
  <c r="W53" i="1"/>
  <c r="V51" i="1"/>
  <c r="V53" i="1"/>
  <c r="W52" i="1"/>
  <c r="AC36" i="1"/>
  <c r="AC53" i="1"/>
  <c r="AC39" i="1"/>
  <c r="AC37" i="1"/>
  <c r="AC51" i="1"/>
  <c r="AC52" i="1"/>
  <c r="AC38" i="1"/>
  <c r="AT48" i="1"/>
  <c r="AT136" i="1"/>
  <c r="AT44" i="1"/>
  <c r="AT57" i="1"/>
  <c r="AT52" i="1"/>
  <c r="AT56" i="1"/>
  <c r="AT43" i="1"/>
  <c r="AT42" i="1"/>
  <c r="AT36" i="1"/>
  <c r="AT54" i="1"/>
  <c r="AT39" i="1"/>
  <c r="AT38" i="1"/>
  <c r="AT53" i="1"/>
  <c r="AT46" i="1"/>
  <c r="AT50" i="1"/>
  <c r="AT37" i="1"/>
  <c r="AT41" i="1"/>
  <c r="AT55" i="1"/>
  <c r="AT45" i="1"/>
  <c r="AT40" i="1"/>
  <c r="AT51" i="1"/>
  <c r="U53" i="1"/>
  <c r="T52" i="1"/>
  <c r="U51" i="1"/>
  <c r="X51" i="1"/>
  <c r="X53" i="1"/>
  <c r="X52" i="1"/>
  <c r="H136" i="1"/>
  <c r="J136" i="1"/>
  <c r="H45" i="1"/>
  <c r="H73" i="1"/>
  <c r="H98" i="1"/>
  <c r="H72" i="1"/>
  <c r="H58" i="1"/>
  <c r="H55" i="1"/>
  <c r="H80" i="1"/>
  <c r="H134" i="1"/>
  <c r="H130" i="1"/>
  <c r="H47" i="1"/>
  <c r="H131" i="1"/>
  <c r="H115" i="1"/>
  <c r="H135" i="1"/>
  <c r="H117" i="1"/>
  <c r="H51" i="1"/>
  <c r="H109" i="1"/>
  <c r="H89" i="1"/>
  <c r="H69" i="1"/>
  <c r="H114" i="1"/>
  <c r="H82" i="1"/>
  <c r="H128" i="1"/>
  <c r="H68" i="1"/>
  <c r="H97" i="1"/>
  <c r="H44" i="1"/>
  <c r="H96" i="1"/>
  <c r="H126" i="1"/>
  <c r="H46" i="1"/>
  <c r="H66" i="1"/>
  <c r="H87" i="1"/>
  <c r="H113" i="1"/>
  <c r="H38" i="1"/>
  <c r="H103" i="1"/>
  <c r="H123" i="1"/>
  <c r="U52" i="1"/>
  <c r="Y53" i="1"/>
  <c r="Y52" i="1"/>
  <c r="Y51" i="1"/>
  <c r="H122" i="1"/>
  <c r="H57" i="1"/>
  <c r="H75" i="1"/>
  <c r="H40" i="1"/>
  <c r="H76" i="1"/>
  <c r="J76" i="1"/>
  <c r="H49" i="1"/>
  <c r="J49" i="1"/>
  <c r="H116" i="1"/>
  <c r="H108" i="1"/>
  <c r="K108" i="1"/>
  <c r="H85" i="1"/>
  <c r="H111" i="1"/>
  <c r="H62" i="1"/>
  <c r="K62" i="1"/>
  <c r="H101" i="1"/>
  <c r="K101" i="1"/>
  <c r="H93" i="1"/>
  <c r="J93" i="1"/>
  <c r="H42" i="1"/>
  <c r="J42" i="1"/>
  <c r="H64" i="1"/>
  <c r="H52" i="1"/>
  <c r="K52" i="1"/>
  <c r="H84" i="1"/>
  <c r="K84" i="1"/>
  <c r="H70" i="1"/>
  <c r="K70" i="1"/>
  <c r="H37" i="1"/>
  <c r="J37" i="1"/>
  <c r="H81" i="1"/>
  <c r="J81" i="1"/>
  <c r="H60" i="1"/>
  <c r="J60" i="1"/>
  <c r="H106" i="1"/>
  <c r="J106" i="1"/>
  <c r="B57" i="1"/>
  <c r="C45" i="1"/>
  <c r="J87" i="1"/>
  <c r="K87" i="1"/>
  <c r="J80" i="1"/>
  <c r="K80" i="1"/>
  <c r="C43" i="1"/>
  <c r="J68" i="1"/>
  <c r="K68" i="1"/>
  <c r="J89" i="1"/>
  <c r="K89" i="1"/>
  <c r="H74" i="1"/>
  <c r="J116" i="1"/>
  <c r="K116" i="1"/>
  <c r="J46" i="1"/>
  <c r="K46" i="1"/>
  <c r="J128" i="1"/>
  <c r="K128" i="1"/>
  <c r="J57" i="1"/>
  <c r="K57" i="1"/>
  <c r="J109" i="1"/>
  <c r="K109" i="1"/>
  <c r="J51" i="1"/>
  <c r="K51" i="1"/>
  <c r="J115" i="1"/>
  <c r="K115" i="1"/>
  <c r="J85" i="1"/>
  <c r="K85" i="1"/>
  <c r="J45" i="1"/>
  <c r="K45" i="1"/>
  <c r="J123" i="1"/>
  <c r="K123" i="1"/>
  <c r="J122" i="1"/>
  <c r="K122" i="1"/>
  <c r="J113" i="1"/>
  <c r="K113" i="1"/>
  <c r="J126" i="1"/>
  <c r="K126" i="1"/>
  <c r="J82" i="1"/>
  <c r="K82" i="1"/>
  <c r="J134" i="1"/>
  <c r="K134" i="1"/>
  <c r="K106" i="1"/>
  <c r="J47" i="1"/>
  <c r="K47" i="1"/>
  <c r="J96" i="1"/>
  <c r="K96" i="1"/>
  <c r="J108" i="1"/>
  <c r="J38" i="1"/>
  <c r="K38" i="1"/>
  <c r="J73" i="1"/>
  <c r="K73" i="1"/>
  <c r="J66" i="1"/>
  <c r="K66" i="1"/>
  <c r="J44" i="1"/>
  <c r="K44" i="1"/>
  <c r="J55" i="1"/>
  <c r="K55" i="1"/>
  <c r="J103" i="1"/>
  <c r="K103" i="1"/>
  <c r="J40" i="1"/>
  <c r="K40" i="1"/>
  <c r="J114" i="1"/>
  <c r="K114" i="1"/>
  <c r="J75" i="1"/>
  <c r="K75" i="1"/>
  <c r="C44" i="1"/>
  <c r="J111" i="1"/>
  <c r="K111" i="1"/>
  <c r="J62" i="1"/>
  <c r="J97" i="1"/>
  <c r="K97" i="1"/>
  <c r="J98" i="1"/>
  <c r="K98" i="1"/>
  <c r="J130" i="1"/>
  <c r="K130" i="1"/>
  <c r="J58" i="1"/>
  <c r="K58" i="1"/>
  <c r="J117" i="1"/>
  <c r="K117" i="1"/>
  <c r="J64" i="1"/>
  <c r="K64" i="1"/>
  <c r="J135" i="1"/>
  <c r="K135" i="1"/>
  <c r="J84" i="1"/>
  <c r="J69" i="1"/>
  <c r="K69" i="1"/>
  <c r="J52" i="1"/>
  <c r="J131" i="1"/>
  <c r="K131" i="1"/>
  <c r="J72" i="1"/>
  <c r="K72" i="1"/>
  <c r="H90" i="1"/>
  <c r="H78" i="1"/>
  <c r="H120" i="1"/>
  <c r="H121" i="1"/>
  <c r="H129" i="1"/>
  <c r="H41" i="1"/>
  <c r="H83" i="1"/>
  <c r="H39" i="1"/>
  <c r="H107" i="1"/>
  <c r="H79" i="1"/>
  <c r="H92" i="1"/>
  <c r="H133" i="1"/>
  <c r="H125" i="1"/>
  <c r="H56" i="1"/>
  <c r="H104" i="1"/>
  <c r="H50" i="1"/>
  <c r="H48" i="1"/>
  <c r="H59" i="1"/>
  <c r="H65" i="1"/>
  <c r="H112" i="1"/>
  <c r="H63" i="1"/>
  <c r="H86" i="1"/>
  <c r="H54" i="1"/>
  <c r="H71" i="1"/>
  <c r="H67" i="1"/>
  <c r="H95" i="1"/>
  <c r="H118" i="1"/>
  <c r="H77" i="1"/>
  <c r="H132" i="1"/>
  <c r="H102" i="1"/>
  <c r="H99" i="1"/>
  <c r="H53" i="1"/>
  <c r="H105" i="1"/>
  <c r="H88" i="1"/>
  <c r="H124" i="1"/>
  <c r="H43" i="1"/>
  <c r="H100" i="1"/>
  <c r="H127" i="1"/>
  <c r="H110" i="1"/>
  <c r="H94" i="1"/>
  <c r="H119" i="1"/>
  <c r="H61" i="1"/>
  <c r="H91" i="1"/>
  <c r="Z52" i="1"/>
  <c r="Z51" i="1"/>
  <c r="Z53" i="1"/>
  <c r="J70" i="1"/>
  <c r="K49" i="1"/>
  <c r="K76" i="1"/>
  <c r="C46" i="1"/>
  <c r="C49" i="1"/>
  <c r="K93" i="1"/>
  <c r="J101" i="1"/>
  <c r="K60" i="1"/>
  <c r="C47" i="1"/>
  <c r="K42" i="1"/>
  <c r="C40" i="1"/>
  <c r="K37" i="1"/>
  <c r="K81" i="1"/>
  <c r="C41" i="1"/>
  <c r="C48" i="1"/>
  <c r="J119" i="1"/>
  <c r="K119" i="1"/>
  <c r="J118" i="1"/>
  <c r="K118" i="1"/>
  <c r="C37" i="1"/>
  <c r="J43" i="1"/>
  <c r="K43" i="1"/>
  <c r="J124" i="1"/>
  <c r="K124" i="1"/>
  <c r="J86" i="1"/>
  <c r="K86" i="1"/>
  <c r="J56" i="1"/>
  <c r="K56" i="1"/>
  <c r="J41" i="1"/>
  <c r="K41" i="1"/>
  <c r="C39" i="1"/>
  <c r="J91" i="1"/>
  <c r="K91" i="1"/>
  <c r="C38" i="1"/>
  <c r="J63" i="1"/>
  <c r="K63" i="1"/>
  <c r="J125" i="1"/>
  <c r="K125" i="1"/>
  <c r="J36" i="1"/>
  <c r="K36" i="1"/>
  <c r="C42" i="1"/>
  <c r="J61" i="1"/>
  <c r="K61" i="1"/>
  <c r="J88" i="1"/>
  <c r="K88" i="1"/>
  <c r="J77" i="1"/>
  <c r="K77" i="1"/>
  <c r="J112" i="1"/>
  <c r="K112" i="1"/>
  <c r="J133" i="1"/>
  <c r="K133" i="1"/>
  <c r="J129" i="1"/>
  <c r="K129" i="1"/>
  <c r="J92" i="1"/>
  <c r="K92" i="1"/>
  <c r="J95" i="1"/>
  <c r="K95" i="1"/>
  <c r="J120" i="1"/>
  <c r="K120" i="1"/>
  <c r="J67" i="1"/>
  <c r="K67" i="1"/>
  <c r="J107" i="1"/>
  <c r="K107" i="1"/>
  <c r="J74" i="1"/>
  <c r="K74" i="1"/>
  <c r="C50" i="1"/>
  <c r="J65" i="1"/>
  <c r="K65" i="1"/>
  <c r="J53" i="1"/>
  <c r="K53" i="1"/>
  <c r="J79" i="1"/>
  <c r="K79" i="1"/>
  <c r="J110" i="1"/>
  <c r="K110" i="1"/>
  <c r="J99" i="1"/>
  <c r="K99" i="1"/>
  <c r="J48" i="1"/>
  <c r="K48" i="1"/>
  <c r="J78" i="1"/>
  <c r="K78" i="1"/>
  <c r="C36" i="1"/>
  <c r="J127" i="1"/>
  <c r="K127" i="1"/>
  <c r="J102" i="1"/>
  <c r="K102" i="1"/>
  <c r="J71" i="1"/>
  <c r="K71" i="1"/>
  <c r="J50" i="1"/>
  <c r="K50" i="1"/>
  <c r="J39" i="1"/>
  <c r="K39" i="1"/>
  <c r="J90" i="1"/>
  <c r="K90" i="1"/>
  <c r="J105" i="1"/>
  <c r="K105" i="1"/>
  <c r="J121" i="1"/>
  <c r="K121" i="1"/>
  <c r="J94" i="1"/>
  <c r="K94" i="1"/>
  <c r="J59" i="1"/>
  <c r="K59" i="1"/>
  <c r="J100" i="1"/>
  <c r="K100" i="1"/>
  <c r="J132" i="1"/>
  <c r="K132" i="1"/>
  <c r="J54" i="1"/>
  <c r="K54" i="1"/>
  <c r="J104" i="1"/>
  <c r="K104" i="1"/>
  <c r="J83" i="1"/>
  <c r="K83" i="1"/>
  <c r="F54" i="1"/>
</calcChain>
</file>

<file path=xl/sharedStrings.xml><?xml version="1.0" encoding="utf-8"?>
<sst xmlns="http://schemas.openxmlformats.org/spreadsheetml/2006/main" count="172" uniqueCount="107">
  <si>
    <t>Vcmax25</t>
  </si>
  <si>
    <t>Jmax25</t>
  </si>
  <si>
    <t>TPU25</t>
  </si>
  <si>
    <t>Temperature</t>
  </si>
  <si>
    <t>oC</t>
  </si>
  <si>
    <t>PPFD</t>
  </si>
  <si>
    <t>Leaf absorptance</t>
  </si>
  <si>
    <t>Fraction</t>
  </si>
  <si>
    <t>Pa</t>
  </si>
  <si>
    <t>Ci</t>
  </si>
  <si>
    <t>Photosynthesis</t>
  </si>
  <si>
    <t>Pressure</t>
  </si>
  <si>
    <t>Oxygen</t>
  </si>
  <si>
    <t>gm25</t>
  </si>
  <si>
    <t>Kc25</t>
  </si>
  <si>
    <t>Ko25</t>
  </si>
  <si>
    <t>Rd25</t>
  </si>
  <si>
    <t>kJ/mol</t>
  </si>
  <si>
    <t>Activation energy</t>
  </si>
  <si>
    <t>Deactivation energy</t>
  </si>
  <si>
    <t>Entropy</t>
  </si>
  <si>
    <t>kJ/mol/K</t>
  </si>
  <si>
    <t>Vcmax</t>
  </si>
  <si>
    <t>Jmax</t>
  </si>
  <si>
    <t>TPU</t>
  </si>
  <si>
    <t>gm</t>
  </si>
  <si>
    <t>Rd</t>
  </si>
  <si>
    <t>Kc</t>
  </si>
  <si>
    <t>Ko</t>
  </si>
  <si>
    <t>ElectronRate</t>
  </si>
  <si>
    <t>phiPSIImax</t>
  </si>
  <si>
    <t>NA</t>
  </si>
  <si>
    <t>thetaPSII</t>
  </si>
  <si>
    <t>Q2</t>
  </si>
  <si>
    <t>b2_4ac</t>
  </si>
  <si>
    <t>Parameters @ the new condition for model lacking gm</t>
  </si>
  <si>
    <t>b_Ac</t>
  </si>
  <si>
    <t>c_Ac</t>
  </si>
  <si>
    <t>b_Aj</t>
  </si>
  <si>
    <t>c_Aj</t>
  </si>
  <si>
    <t>Ac</t>
  </si>
  <si>
    <t>Aj</t>
  </si>
  <si>
    <t>Wc</t>
  </si>
  <si>
    <t>Wj</t>
  </si>
  <si>
    <t>Wp</t>
  </si>
  <si>
    <t>Cc</t>
  </si>
  <si>
    <t>Cj</t>
  </si>
  <si>
    <t>Ap</t>
  </si>
  <si>
    <t>Cp</t>
  </si>
  <si>
    <t>Residual2</t>
  </si>
  <si>
    <t>Parameters @ 25oC to generate an A/Ci curve with finite gm</t>
  </si>
  <si>
    <t>Parameters @ the A/Ci condition for model lacking gm</t>
  </si>
  <si>
    <t>Residual</t>
  </si>
  <si>
    <t>Objective=</t>
  </si>
  <si>
    <t>Under the A/Ci condition</t>
  </si>
  <si>
    <t>Under the new condition</t>
  </si>
  <si>
    <t>The A/Ci condition</t>
  </si>
  <si>
    <t>The new condition</t>
  </si>
  <si>
    <t>gm-lacking model fit to data</t>
  </si>
  <si>
    <t>DHa</t>
  </si>
  <si>
    <t>DHd</t>
  </si>
  <si>
    <t>DSv</t>
  </si>
  <si>
    <t>C. Environmental Conditions</t>
  </si>
  <si>
    <t>Beta factor ratio</t>
  </si>
  <si>
    <t>Actual Photosynthesis</t>
  </si>
  <si>
    <t>gm-lacking model predicted photosynthesis</t>
  </si>
  <si>
    <t>Beta factor Ratio</t>
  </si>
  <si>
    <t>Note: The FOLLOWING PARAMETERS ARE AUTOMATICALLY ADJUSTED. DO NOT CHANGE ANY OF THEM! IF YOU DO, THE EXCEL TOOL WILL STOP WORKING!</t>
  </si>
  <si>
    <t>Interactive Section (User Specified Values)</t>
  </si>
  <si>
    <t>Objecitve=</t>
  </si>
  <si>
    <t>Real Photosynthesis</t>
  </si>
  <si>
    <t>Reference Ci for Beta factor Ratio</t>
  </si>
  <si>
    <t>Reference for Beta factor Ratio</t>
  </si>
  <si>
    <r>
      <t>TPU25</t>
    </r>
    <r>
      <rPr>
        <b/>
        <vertAlign val="superscript"/>
        <sz val="11"/>
        <rFont val="Arial"/>
        <family val="2"/>
      </rPr>
      <t>##</t>
    </r>
  </si>
  <si>
    <r>
      <t>Ci</t>
    </r>
    <r>
      <rPr>
        <b/>
        <vertAlign val="superscript"/>
        <sz val="11"/>
        <color theme="1"/>
        <rFont val="Arial"/>
        <family val="2"/>
      </rPr>
      <t>###</t>
    </r>
  </si>
  <si>
    <r>
      <rPr>
        <vertAlign val="superscript"/>
        <sz val="11"/>
        <rFont val="Arial"/>
        <family val="2"/>
      </rPr>
      <t>###</t>
    </r>
    <r>
      <rPr>
        <sz val="11"/>
        <rFont val="Arial"/>
        <family val="2"/>
      </rPr>
      <t xml:space="preserve"> Note: 1. Ci values above can all be adjusted; 2. Select a float reference Ci to avoid overflow in R calculation; 3. Leave open any unused cells.</t>
    </r>
  </si>
  <si>
    <t>A. Parameters in the FvCB Model</t>
  </si>
  <si>
    <r>
      <rPr>
        <vertAlign val="superscript"/>
        <sz val="11"/>
        <color theme="1"/>
        <rFont val="Arial"/>
        <family val="2"/>
      </rPr>
      <t xml:space="preserve">## </t>
    </r>
    <r>
      <rPr>
        <sz val="11"/>
        <color theme="1"/>
        <rFont val="Arial"/>
        <family val="2"/>
      </rPr>
      <t>TPU25 can be fixed (set Cell G11=G10) to minimize overfitting and avoid unreasonable value. See the Instruction.</t>
    </r>
  </si>
  <si>
    <t>A new condition for prediction with fitted parameters</t>
  </si>
  <si>
    <t>Automatically Generated Section (Do NOT Change!)</t>
  </si>
  <si>
    <r>
      <rPr>
        <b/>
        <sz val="11"/>
        <color theme="1"/>
        <rFont val="Symbol"/>
        <family val="1"/>
        <charset val="2"/>
      </rPr>
      <t>G</t>
    </r>
    <r>
      <rPr>
        <b/>
        <sz val="11"/>
        <color theme="1"/>
        <rFont val="Arial"/>
        <family val="2"/>
      </rPr>
      <t>*25</t>
    </r>
  </si>
  <si>
    <r>
      <rPr>
        <b/>
        <sz val="11"/>
        <rFont val="Symbol"/>
        <family val="1"/>
        <charset val="2"/>
      </rPr>
      <t>G</t>
    </r>
    <r>
      <rPr>
        <b/>
        <sz val="11"/>
        <rFont val="Arial"/>
        <family val="2"/>
      </rPr>
      <t>*25</t>
    </r>
  </si>
  <si>
    <t>* For details, see TEMIPP Instruction. Contact Dr. Lianhong Gu (lianhong-gu@ornl.gov) or Dr. Ying Sun (suny@jsg.utexas.edu) for questions</t>
  </si>
  <si>
    <t>Parameters @ 25oC for model lacking gm, updated afer executing the Solver (in Data)</t>
  </si>
  <si>
    <t>B. Coefficients in Temperature Response Functions</t>
  </si>
  <si>
    <t>The condition of A/Ci curve used in fitting</t>
  </si>
  <si>
    <t>Parameters @ the A/Ci condition to generate the A/Ci curve for fitting</t>
  </si>
  <si>
    <t>Parameters @ the new condition to calculate the actual photosynthesis</t>
  </si>
  <si>
    <r>
      <rPr>
        <b/>
        <sz val="11"/>
        <color theme="1"/>
        <rFont val="Symbol"/>
        <family val="1"/>
        <charset val="2"/>
      </rPr>
      <t>G</t>
    </r>
    <r>
      <rPr>
        <b/>
        <sz val="11"/>
        <color theme="1"/>
        <rFont val="Arial"/>
        <family val="2"/>
      </rPr>
      <t>*</t>
    </r>
  </si>
  <si>
    <t>A/Ci data for fitting</t>
  </si>
  <si>
    <t>Real A/Ci curve measurements</t>
  </si>
  <si>
    <t>Actual</t>
  </si>
  <si>
    <t>gm-lacking</t>
  </si>
  <si>
    <t>limitation</t>
  </si>
  <si>
    <t>Supplementary data (saved for intermediate calculation)</t>
  </si>
  <si>
    <t>Under the prediction condition</t>
  </si>
  <si>
    <t>gm-lacking intermediate calculations</t>
  </si>
  <si>
    <r>
      <rPr>
        <b/>
        <u/>
        <sz val="24"/>
        <color theme="1"/>
        <rFont val="Arial"/>
        <family val="2"/>
      </rPr>
      <t>T</t>
    </r>
    <r>
      <rPr>
        <sz val="24"/>
        <color theme="1"/>
        <rFont val="Arial"/>
        <family val="2"/>
      </rPr>
      <t xml:space="preserve">ool for </t>
    </r>
    <r>
      <rPr>
        <b/>
        <u/>
        <sz val="24"/>
        <color theme="1"/>
        <rFont val="Arial"/>
        <family val="2"/>
      </rPr>
      <t>E</t>
    </r>
    <r>
      <rPr>
        <sz val="24"/>
        <color theme="1"/>
        <rFont val="Arial"/>
        <family val="2"/>
      </rPr>
      <t xml:space="preserve">valuating </t>
    </r>
    <r>
      <rPr>
        <b/>
        <u/>
        <sz val="24"/>
        <color theme="1"/>
        <rFont val="Arial"/>
        <family val="2"/>
      </rPr>
      <t>M</t>
    </r>
    <r>
      <rPr>
        <sz val="24"/>
        <color theme="1"/>
        <rFont val="Arial"/>
        <family val="2"/>
      </rPr>
      <t xml:space="preserve">esophyll </t>
    </r>
    <r>
      <rPr>
        <b/>
        <u/>
        <sz val="24"/>
        <color theme="1"/>
        <rFont val="Arial"/>
        <family val="2"/>
      </rPr>
      <t>I</t>
    </r>
    <r>
      <rPr>
        <sz val="24"/>
        <color theme="1"/>
        <rFont val="Arial"/>
        <family val="2"/>
      </rPr>
      <t>mpact</t>
    </r>
    <r>
      <rPr>
        <b/>
        <sz val="24"/>
        <color theme="1"/>
        <rFont val="Arial"/>
        <family val="2"/>
      </rPr>
      <t xml:space="preserve"> </t>
    </r>
    <r>
      <rPr>
        <sz val="24"/>
        <color theme="1"/>
        <rFont val="Arial"/>
        <family val="2"/>
      </rPr>
      <t xml:space="preserve">on </t>
    </r>
    <r>
      <rPr>
        <b/>
        <u/>
        <sz val="24"/>
        <color theme="1"/>
        <rFont val="Arial"/>
        <family val="2"/>
      </rPr>
      <t>P</t>
    </r>
    <r>
      <rPr>
        <sz val="24"/>
        <color theme="1"/>
        <rFont val="Arial"/>
        <family val="2"/>
      </rPr>
      <t xml:space="preserve">redicting </t>
    </r>
    <r>
      <rPr>
        <b/>
        <u/>
        <sz val="24"/>
        <color theme="1"/>
        <rFont val="Arial"/>
        <family val="2"/>
      </rPr>
      <t>P</t>
    </r>
    <r>
      <rPr>
        <sz val="24"/>
        <color theme="1"/>
        <rFont val="Arial"/>
        <family val="2"/>
      </rPr>
      <t>hotosynthesis (TEMIPP)</t>
    </r>
  </si>
  <si>
    <r>
      <rPr>
        <b/>
        <sz val="12"/>
        <color theme="1"/>
        <rFont val="Symbol"/>
        <family val="1"/>
        <charset val="2"/>
      </rPr>
      <t>·</t>
    </r>
    <r>
      <rPr>
        <b/>
        <sz val="12"/>
        <color theme="1"/>
        <rFont val="Arial"/>
        <family val="2"/>
      </rPr>
      <t xml:space="preserve"> The gm-lacking model is fit to an A/Ci curve simulated with finite gm under a given environmental condition (the A/Ci curve condition)</t>
    </r>
  </si>
  <si>
    <r>
      <rPr>
        <b/>
        <sz val="12"/>
        <color theme="1"/>
        <rFont val="Symbol"/>
        <family val="1"/>
        <charset val="2"/>
      </rPr>
      <t>·</t>
    </r>
    <r>
      <rPr>
        <b/>
        <sz val="12"/>
        <color theme="1"/>
        <rFont val="Arial"/>
        <family val="2"/>
      </rPr>
      <t xml:space="preserve"> The optimized gm-lacking model is then used to predict photosynthesis under a new condition (the prediction condition)</t>
    </r>
  </si>
  <si>
    <r>
      <rPr>
        <b/>
        <sz val="12"/>
        <color theme="1"/>
        <rFont val="Symbol"/>
        <family val="1"/>
        <charset val="2"/>
      </rPr>
      <t>·</t>
    </r>
    <r>
      <rPr>
        <b/>
        <sz val="12"/>
        <color theme="1"/>
        <rFont val="Arial"/>
        <family val="2"/>
      </rPr>
      <t xml:space="preserve"> Compare the predicted and actual photosynthesis and limitation states (Columns AD vs. AE, AU vs. AE). Explore different prediction conditions to see variations</t>
    </r>
  </si>
  <si>
    <r>
      <rPr>
        <b/>
        <sz val="12"/>
        <color theme="1"/>
        <rFont val="Symbol"/>
        <family val="1"/>
        <charset val="2"/>
      </rPr>
      <t>·</t>
    </r>
    <r>
      <rPr>
        <b/>
        <sz val="12"/>
        <color theme="1"/>
        <rFont val="Arial"/>
        <family val="2"/>
      </rPr>
      <t xml:space="preserve"> Rerun the Solver (in Data) after changing any input other than the environmental variables of the prediction condition</t>
    </r>
  </si>
  <si>
    <r>
      <t>umolm</t>
    </r>
    <r>
      <rPr>
        <b/>
        <vertAlign val="superscript"/>
        <sz val="11"/>
        <color theme="1"/>
        <rFont val="Arial"/>
        <family val="2"/>
      </rPr>
      <t>-2</t>
    </r>
    <r>
      <rPr>
        <b/>
        <sz val="11"/>
        <color theme="1"/>
        <rFont val="Arial"/>
        <family val="2"/>
      </rPr>
      <t>s</t>
    </r>
    <r>
      <rPr>
        <b/>
        <vertAlign val="superscript"/>
        <sz val="11"/>
        <color theme="1"/>
        <rFont val="Arial"/>
        <family val="2"/>
      </rPr>
      <t>-1</t>
    </r>
  </si>
  <si>
    <r>
      <t>umolm</t>
    </r>
    <r>
      <rPr>
        <b/>
        <vertAlign val="superscript"/>
        <sz val="11"/>
        <color theme="1"/>
        <rFont val="Arial"/>
        <family val="2"/>
      </rPr>
      <t>-2</t>
    </r>
    <r>
      <rPr>
        <b/>
        <sz val="11"/>
        <color theme="1"/>
        <rFont val="Arial"/>
        <family val="2"/>
      </rPr>
      <t>s</t>
    </r>
    <r>
      <rPr>
        <b/>
        <vertAlign val="superscript"/>
        <sz val="11"/>
        <color theme="1"/>
        <rFont val="Arial"/>
        <family val="2"/>
      </rPr>
      <t>-1</t>
    </r>
    <r>
      <rPr>
        <b/>
        <sz val="11"/>
        <color theme="1"/>
        <rFont val="Arial"/>
        <family val="2"/>
      </rPr>
      <t>Pa</t>
    </r>
    <r>
      <rPr>
        <b/>
        <vertAlign val="superscript"/>
        <sz val="11"/>
        <color theme="1"/>
        <rFont val="Arial"/>
        <family val="2"/>
      </rPr>
      <t>-1</t>
    </r>
  </si>
  <si>
    <r>
      <t>umolm</t>
    </r>
    <r>
      <rPr>
        <b/>
        <vertAlign val="superscript"/>
        <sz val="11"/>
        <rFont val="Arial"/>
        <family val="2"/>
      </rPr>
      <t>-2</t>
    </r>
    <r>
      <rPr>
        <b/>
        <sz val="11"/>
        <rFont val="Arial"/>
        <family val="2"/>
      </rPr>
      <t>s</t>
    </r>
    <r>
      <rPr>
        <b/>
        <vertAlign val="superscript"/>
        <sz val="11"/>
        <rFont val="Arial"/>
        <family val="2"/>
      </rPr>
      <t>-1</t>
    </r>
  </si>
  <si>
    <r>
      <t>umol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>m</t>
    </r>
    <r>
      <rPr>
        <b/>
        <vertAlign val="superscript"/>
        <sz val="11"/>
        <rFont val="Arial"/>
        <family val="2"/>
      </rPr>
      <t>-4</t>
    </r>
    <r>
      <rPr>
        <b/>
        <sz val="11"/>
        <rFont val="Arial"/>
        <family val="2"/>
      </rPr>
      <t>s</t>
    </r>
    <r>
      <rPr>
        <b/>
        <vertAlign val="superscript"/>
        <sz val="11"/>
        <rFont val="Arial"/>
        <family val="2"/>
      </rPr>
      <t>-2</t>
    </r>
  </si>
  <si>
    <r>
      <t>umol</t>
    </r>
    <r>
      <rPr>
        <b/>
        <vertAlign val="superscript"/>
        <sz val="11"/>
        <color theme="1"/>
        <rFont val="Arial"/>
        <family val="2"/>
      </rPr>
      <t>2</t>
    </r>
    <r>
      <rPr>
        <b/>
        <sz val="11"/>
        <color theme="1"/>
        <rFont val="Arial"/>
        <family val="2"/>
      </rPr>
      <t>m</t>
    </r>
    <r>
      <rPr>
        <b/>
        <vertAlign val="superscript"/>
        <sz val="11"/>
        <color theme="1"/>
        <rFont val="Arial"/>
        <family val="2"/>
      </rPr>
      <t>-4</t>
    </r>
    <r>
      <rPr>
        <b/>
        <sz val="11"/>
        <color theme="1"/>
        <rFont val="Arial"/>
        <family val="2"/>
      </rPr>
      <t>s</t>
    </r>
    <r>
      <rPr>
        <b/>
        <vertAlign val="superscript"/>
        <sz val="11"/>
        <color theme="1"/>
        <rFont val="Arial"/>
        <family val="2"/>
      </rPr>
      <t>-2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</si>
</sst>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0B05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B050"/>
      <name val="Arial"/>
      <family val="2"/>
    </font>
    <font>
      <sz val="24"/>
      <color theme="0"/>
      <name val="Arial"/>
      <family val="2"/>
    </font>
    <font>
      <b/>
      <sz val="12"/>
      <color theme="0"/>
      <name val="Arial"/>
      <family val="2"/>
    </font>
    <font>
      <u/>
      <sz val="11"/>
      <color theme="11"/>
      <name val="Calibri"/>
      <family val="2"/>
      <scheme val="minor"/>
    </font>
    <font>
      <b/>
      <sz val="16"/>
      <color theme="0"/>
      <name val="Arial"/>
      <family val="2"/>
    </font>
    <font>
      <b/>
      <sz val="14"/>
      <name val="Arial"/>
      <family val="2"/>
    </font>
    <font>
      <b/>
      <sz val="18"/>
      <color rgb="FF008000"/>
      <name val="Arial"/>
      <family val="2"/>
    </font>
    <font>
      <b/>
      <sz val="18"/>
      <color theme="0" tint="-0.499984740745262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vertAlign val="superscript"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b/>
      <sz val="11"/>
      <color rgb="FF00B0F0"/>
      <name val="Arial"/>
      <family val="2"/>
    </font>
    <font>
      <b/>
      <sz val="11"/>
      <color rgb="FFFF0000"/>
      <name val="Arial"/>
      <family val="2"/>
    </font>
    <font>
      <sz val="11"/>
      <color theme="0" tint="-0.249977111117893"/>
      <name val="Arial"/>
      <family val="2"/>
    </font>
    <font>
      <b/>
      <sz val="11"/>
      <color rgb="FF00B050"/>
      <name val="Arial"/>
      <family val="2"/>
    </font>
    <font>
      <sz val="11"/>
      <name val="Arial"/>
      <family val="2"/>
    </font>
    <font>
      <sz val="11"/>
      <color rgb="FF00B0F0"/>
      <name val="Arial"/>
      <family val="2"/>
    </font>
    <font>
      <b/>
      <sz val="12"/>
      <name val="Arial"/>
      <family val="2"/>
    </font>
    <font>
      <b/>
      <sz val="11"/>
      <color theme="0" tint="-0.249977111117893"/>
      <name val="Arial"/>
      <family val="2"/>
    </font>
    <font>
      <b/>
      <vertAlign val="superscript"/>
      <sz val="11"/>
      <color theme="1"/>
      <name val="Arial"/>
      <family val="2"/>
    </font>
    <font>
      <vertAlign val="superscript"/>
      <sz val="11"/>
      <name val="Arial"/>
      <family val="2"/>
    </font>
    <font>
      <b/>
      <sz val="11"/>
      <color theme="1"/>
      <name val="Symbol"/>
      <family val="1"/>
      <charset val="2"/>
    </font>
    <font>
      <b/>
      <sz val="11"/>
      <name val="Symbol"/>
      <family val="1"/>
      <charset val="2"/>
    </font>
    <font>
      <b/>
      <sz val="12"/>
      <color theme="0" tint="-0.249977111117893"/>
      <name val="Arial"/>
      <family val="2"/>
    </font>
    <font>
      <sz val="11"/>
      <color theme="0" tint="-0.249977111117893"/>
      <name val="Calibri"/>
      <family val="2"/>
      <scheme val="minor"/>
    </font>
    <font>
      <sz val="12"/>
      <color theme="0" tint="-0.249977111117893"/>
      <name val="Arial"/>
      <family val="2"/>
    </font>
    <font>
      <b/>
      <u/>
      <sz val="24"/>
      <color theme="1"/>
      <name val="Arial"/>
      <family val="2"/>
    </font>
    <font>
      <sz val="24"/>
      <color theme="1"/>
      <name val="Arial"/>
      <family val="2"/>
    </font>
    <font>
      <b/>
      <sz val="24"/>
      <color theme="1"/>
      <name val="Arial"/>
      <family val="2"/>
    </font>
    <font>
      <b/>
      <sz val="12"/>
      <color theme="1"/>
      <name val="Symbol"/>
      <family val="1"/>
      <charset val="2"/>
    </font>
    <font>
      <b/>
      <sz val="16"/>
      <color theme="1"/>
      <name val="Arial"/>
      <family val="2"/>
    </font>
    <font>
      <b/>
      <sz val="11"/>
      <color theme="5" tint="-0.499984740745262"/>
      <name val="Arial"/>
      <family val="2"/>
    </font>
    <font>
      <b/>
      <sz val="11"/>
      <color theme="7" tint="0.79998168889431442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CC33"/>
        <bgColor indexed="64"/>
      </patternFill>
    </fill>
    <fill>
      <patternFill patternType="solid">
        <fgColor rgb="FFFFFFE0"/>
        <bgColor indexed="64"/>
      </patternFill>
    </fill>
    <fill>
      <patternFill patternType="solid">
        <fgColor rgb="FFEEDD8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E4E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7CCD7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0">
    <xf numFmtId="0" fontId="0" fillId="0" borderId="0"/>
    <xf numFmtId="0" fontId="1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9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 applyFill="1"/>
    <xf numFmtId="0" fontId="6" fillId="0" borderId="0" xfId="0" applyFont="1" applyFill="1" applyAlignment="1">
      <alignment vertical="center"/>
    </xf>
    <xf numFmtId="0" fontId="4" fillId="0" borderId="0" xfId="0" applyFont="1" applyFill="1"/>
    <xf numFmtId="0" fontId="4" fillId="10" borderId="0" xfId="0" applyFont="1" applyFill="1"/>
    <xf numFmtId="0" fontId="10" fillId="0" borderId="0" xfId="0" applyFont="1" applyFill="1"/>
    <xf numFmtId="0" fontId="13" fillId="0" borderId="0" xfId="0" applyFont="1" applyFill="1"/>
    <xf numFmtId="0" fontId="13" fillId="11" borderId="0" xfId="1" applyFont="1" applyFill="1" applyAlignment="1">
      <alignment horizontal="center"/>
    </xf>
    <xf numFmtId="0" fontId="13" fillId="11" borderId="0" xfId="0" applyFont="1" applyFill="1" applyAlignment="1">
      <alignment horizontal="center"/>
    </xf>
    <xf numFmtId="0" fontId="16" fillId="11" borderId="0" xfId="0" applyFont="1" applyFill="1" applyAlignment="1">
      <alignment horizontal="center"/>
    </xf>
    <xf numFmtId="0" fontId="17" fillId="0" borderId="0" xfId="0" applyFont="1" applyFill="1"/>
    <xf numFmtId="0" fontId="16" fillId="0" borderId="0" xfId="0" applyFont="1" applyAlignment="1">
      <alignment vertical="center"/>
    </xf>
    <xf numFmtId="0" fontId="17" fillId="0" borderId="0" xfId="0" applyFont="1"/>
    <xf numFmtId="0" fontId="16" fillId="0" borderId="0" xfId="0" applyFont="1" applyFill="1" applyAlignment="1">
      <alignment vertical="center"/>
    </xf>
    <xf numFmtId="0" fontId="16" fillId="0" borderId="0" xfId="0" applyFont="1"/>
    <xf numFmtId="0" fontId="16" fillId="0" borderId="0" xfId="0" applyFont="1" applyFill="1" applyBorder="1"/>
    <xf numFmtId="0" fontId="19" fillId="0" borderId="0" xfId="0" applyFont="1"/>
    <xf numFmtId="0" fontId="20" fillId="0" borderId="0" xfId="0" applyFont="1"/>
    <xf numFmtId="0" fontId="16" fillId="2" borderId="0" xfId="0" applyFont="1" applyFill="1" applyAlignment="1">
      <alignment horizontal="center"/>
    </xf>
    <xf numFmtId="0" fontId="19" fillId="0" borderId="0" xfId="0" applyFont="1" applyAlignment="1">
      <alignment vertical="center"/>
    </xf>
    <xf numFmtId="0" fontId="21" fillId="0" borderId="0" xfId="0" applyFont="1"/>
    <xf numFmtId="0" fontId="16" fillId="5" borderId="0" xfId="0" applyFont="1" applyFill="1" applyAlignment="1">
      <alignment horizontal="center"/>
    </xf>
    <xf numFmtId="0" fontId="13" fillId="7" borderId="0" xfId="0" applyFont="1" applyFill="1" applyAlignment="1">
      <alignment horizontal="center"/>
    </xf>
    <xf numFmtId="0" fontId="22" fillId="0" borderId="0" xfId="0" applyFont="1"/>
    <xf numFmtId="0" fontId="23" fillId="0" borderId="0" xfId="0" applyFont="1"/>
    <xf numFmtId="0" fontId="23" fillId="9" borderId="0" xfId="0" applyFont="1" applyFill="1"/>
    <xf numFmtId="0" fontId="17" fillId="4" borderId="0" xfId="0" applyFont="1" applyFill="1" applyAlignment="1">
      <alignment horizontal="right"/>
    </xf>
    <xf numFmtId="0" fontId="23" fillId="8" borderId="0" xfId="0" applyFont="1" applyFill="1"/>
    <xf numFmtId="0" fontId="24" fillId="0" borderId="0" xfId="0" applyFont="1"/>
    <xf numFmtId="0" fontId="25" fillId="6" borderId="0" xfId="0" applyFont="1" applyFill="1" applyBorder="1" applyAlignment="1"/>
    <xf numFmtId="0" fontId="3" fillId="11" borderId="0" xfId="0" applyFont="1" applyFill="1" applyAlignment="1">
      <alignment horizontal="center"/>
    </xf>
    <xf numFmtId="0" fontId="13" fillId="14" borderId="0" xfId="0" applyFont="1" applyFill="1"/>
    <xf numFmtId="0" fontId="31" fillId="0" borderId="0" xfId="0" applyFont="1"/>
    <xf numFmtId="0" fontId="32" fillId="0" borderId="0" xfId="0" applyFont="1"/>
    <xf numFmtId="0" fontId="33" fillId="0" borderId="0" xfId="0" applyFont="1"/>
    <xf numFmtId="0" fontId="7" fillId="15" borderId="0" xfId="0" applyFont="1" applyFill="1"/>
    <xf numFmtId="0" fontId="3" fillId="15" borderId="0" xfId="0" applyFont="1" applyFill="1"/>
    <xf numFmtId="2" fontId="17" fillId="0" borderId="0" xfId="0" applyNumberFormat="1" applyFont="1"/>
    <xf numFmtId="164" fontId="17" fillId="0" borderId="0" xfId="0" applyNumberFormat="1" applyFont="1"/>
    <xf numFmtId="164" fontId="16" fillId="0" borderId="0" xfId="0" applyNumberFormat="1" applyFont="1" applyFill="1" applyAlignment="1">
      <alignment vertical="center"/>
    </xf>
    <xf numFmtId="164" fontId="19" fillId="0" borderId="0" xfId="0" applyNumberFormat="1" applyFont="1" applyAlignment="1">
      <alignment vertical="center"/>
    </xf>
    <xf numFmtId="0" fontId="39" fillId="0" borderId="0" xfId="0" applyFont="1"/>
    <xf numFmtId="164" fontId="39" fillId="0" borderId="0" xfId="0" applyNumberFormat="1" applyFont="1" applyAlignment="1">
      <alignment vertical="center"/>
    </xf>
    <xf numFmtId="0" fontId="13" fillId="16" borderId="0" xfId="0" applyFont="1" applyFill="1" applyAlignment="1">
      <alignment horizontal="center"/>
    </xf>
    <xf numFmtId="0" fontId="13" fillId="16" borderId="0" xfId="0" applyFont="1" applyFill="1" applyAlignment="1">
      <alignment horizontal="center" vertical="center"/>
    </xf>
    <xf numFmtId="164" fontId="23" fillId="0" borderId="0" xfId="0" applyNumberFormat="1" applyFont="1"/>
    <xf numFmtId="164" fontId="17" fillId="4" borderId="0" xfId="0" applyNumberFormat="1" applyFont="1" applyFill="1" applyAlignment="1">
      <alignment horizontal="right"/>
    </xf>
    <xf numFmtId="164" fontId="23" fillId="8" borderId="0" xfId="0" applyNumberFormat="1" applyFont="1" applyFill="1"/>
    <xf numFmtId="164" fontId="25" fillId="6" borderId="0" xfId="0" applyNumberFormat="1" applyFont="1" applyFill="1" applyBorder="1" applyAlignment="1"/>
    <xf numFmtId="164" fontId="13" fillId="14" borderId="0" xfId="0" applyNumberFormat="1" applyFont="1" applyFill="1"/>
    <xf numFmtId="164" fontId="23" fillId="9" borderId="0" xfId="0" applyNumberFormat="1" applyFont="1" applyFill="1"/>
    <xf numFmtId="164" fontId="17" fillId="14" borderId="0" xfId="0" applyNumberFormat="1" applyFont="1" applyFill="1"/>
    <xf numFmtId="164" fontId="17" fillId="10" borderId="0" xfId="0" applyNumberFormat="1" applyFont="1" applyFill="1"/>
    <xf numFmtId="164" fontId="3" fillId="11" borderId="0" xfId="0" applyNumberFormat="1" applyFont="1" applyFill="1" applyAlignment="1">
      <alignment horizontal="right"/>
    </xf>
    <xf numFmtId="164" fontId="21" fillId="0" borderId="0" xfId="0" applyNumberFormat="1" applyFont="1"/>
    <xf numFmtId="0" fontId="21" fillId="17" borderId="0" xfId="0" applyFont="1" applyFill="1"/>
    <xf numFmtId="0" fontId="21" fillId="18" borderId="0" xfId="0" applyFont="1" applyFill="1"/>
    <xf numFmtId="0" fontId="17" fillId="17" borderId="0" xfId="0" applyFont="1" applyFill="1"/>
    <xf numFmtId="0" fontId="23" fillId="17" borderId="0" xfId="0" applyFont="1" applyFill="1"/>
    <xf numFmtId="0" fontId="0" fillId="17" borderId="0" xfId="0" applyFill="1"/>
    <xf numFmtId="164" fontId="32" fillId="0" borderId="0" xfId="0" applyNumberFormat="1" applyFont="1"/>
    <xf numFmtId="164" fontId="33" fillId="0" borderId="0" xfId="0" applyNumberFormat="1" applyFont="1"/>
    <xf numFmtId="0" fontId="26" fillId="0" borderId="0" xfId="0" applyFont="1" applyAlignment="1">
      <alignment horizontal="center"/>
    </xf>
    <xf numFmtId="0" fontId="14" fillId="12" borderId="0" xfId="0" applyFont="1" applyFill="1" applyAlignment="1">
      <alignment horizontal="center"/>
    </xf>
    <xf numFmtId="0" fontId="7" fillId="12" borderId="0" xfId="0" applyFont="1" applyFill="1" applyAlignment="1">
      <alignment horizontal="center"/>
    </xf>
    <xf numFmtId="0" fontId="23" fillId="0" borderId="0" xfId="0" applyFont="1" applyAlignment="1">
      <alignment horizontal="left" vertical="center" wrapText="1"/>
    </xf>
    <xf numFmtId="0" fontId="16" fillId="11" borderId="0" xfId="0" applyFont="1" applyFill="1" applyAlignment="1">
      <alignment horizontal="center" vertical="center"/>
    </xf>
    <xf numFmtId="0" fontId="13" fillId="6" borderId="0" xfId="0" applyFont="1" applyFill="1" applyAlignment="1">
      <alignment horizontal="center"/>
    </xf>
    <xf numFmtId="0" fontId="13" fillId="16" borderId="0" xfId="0" applyFont="1" applyFill="1" applyAlignment="1">
      <alignment horizontal="center" vertical="center" wrapText="1"/>
    </xf>
    <xf numFmtId="0" fontId="13" fillId="16" borderId="0" xfId="0" applyFont="1" applyFill="1" applyAlignment="1">
      <alignment horizontal="center" vertical="center"/>
    </xf>
    <xf numFmtId="0" fontId="13" fillId="14" borderId="0" xfId="0" applyFont="1" applyFill="1" applyAlignment="1">
      <alignment horizontal="center"/>
    </xf>
    <xf numFmtId="0" fontId="39" fillId="0" borderId="0" xfId="0" applyFont="1" applyBorder="1" applyAlignment="1">
      <alignment horizontal="center" vertical="center" wrapText="1"/>
    </xf>
    <xf numFmtId="0" fontId="16" fillId="3" borderId="0" xfId="0" quotePrefix="1" applyFont="1" applyFill="1" applyAlignment="1">
      <alignment horizontal="center" vertical="center"/>
    </xf>
    <xf numFmtId="0" fontId="35" fillId="15" borderId="0" xfId="0" applyFont="1" applyFill="1" applyAlignment="1">
      <alignment horizontal="center" vertical="center"/>
    </xf>
    <xf numFmtId="0" fontId="6" fillId="15" borderId="0" xfId="0" applyFont="1" applyFill="1" applyAlignment="1">
      <alignment horizontal="center" vertical="center"/>
    </xf>
    <xf numFmtId="0" fontId="38" fillId="11" borderId="0" xfId="0" applyFont="1" applyFill="1" applyAlignment="1">
      <alignment horizontal="center" vertical="center"/>
    </xf>
    <xf numFmtId="0" fontId="9" fillId="11" borderId="0" xfId="0" applyFont="1" applyFill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12" borderId="0" xfId="0" applyFont="1" applyFill="1" applyBorder="1" applyAlignment="1">
      <alignment horizontal="center"/>
    </xf>
    <xf numFmtId="0" fontId="13" fillId="6" borderId="0" xfId="0" applyFont="1" applyFill="1" applyBorder="1" applyAlignment="1">
      <alignment horizontal="center" vertical="center"/>
    </xf>
    <xf numFmtId="0" fontId="13" fillId="11" borderId="0" xfId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6" fillId="11" borderId="0" xfId="0" applyFont="1" applyFill="1" applyAlignment="1">
      <alignment horizontal="center" vertical="center" wrapText="1"/>
    </xf>
    <xf numFmtId="0" fontId="14" fillId="13" borderId="0" xfId="0" applyFont="1" applyFill="1" applyAlignment="1">
      <alignment horizontal="center"/>
    </xf>
    <xf numFmtId="0" fontId="4" fillId="12" borderId="0" xfId="0" applyFont="1" applyFill="1" applyAlignment="1">
      <alignment horizontal="center"/>
    </xf>
    <xf numFmtId="0" fontId="12" fillId="0" borderId="0" xfId="0" applyFont="1" applyFill="1" applyAlignment="1">
      <alignment horizontal="center" vertical="center"/>
    </xf>
    <xf numFmtId="0" fontId="40" fillId="12" borderId="0" xfId="0" applyFont="1" applyFill="1" applyAlignment="1">
      <alignment horizontal="center"/>
    </xf>
    <xf numFmtId="0" fontId="38" fillId="11" borderId="0" xfId="0" applyFont="1" applyFill="1" applyAlignment="1">
      <alignment horizontal="center" vertical="center" wrapText="1"/>
    </xf>
    <xf numFmtId="0" fontId="9" fillId="11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39" fillId="0" borderId="0" xfId="0" applyFont="1" applyAlignment="1">
      <alignment horizontal="center"/>
    </xf>
  </cellXfs>
  <cellStyles count="10"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DD7DB"/>
      <color rgb="FFE2D2DD"/>
      <color rgb="FFA0608F"/>
      <color rgb="FFE840C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80548264800234"/>
          <c:y val="0.15995583063497942"/>
          <c:w val="0.85365743170992514"/>
          <c:h val="0.78413360508393037"/>
        </c:manualLayout>
      </c:layout>
      <c:scatterChart>
        <c:scatterStyle val="lineMarker"/>
        <c:varyColors val="0"/>
        <c:ser>
          <c:idx val="0"/>
          <c:order val="0"/>
          <c:tx>
            <c:v>A/Ci data</c:v>
          </c:tx>
          <c:marker>
            <c:symbol val="circle"/>
            <c:size val="7"/>
          </c:marker>
          <c:xVal>
            <c:numRef>
              <c:f>Sheet1!$A$36:$A$53</c:f>
              <c:numCache>
                <c:formatCode>General</c:formatCode>
                <c:ptCount val="18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</c:numCache>
            </c:numRef>
          </c:xVal>
          <c:yVal>
            <c:numRef>
              <c:f>Sheet1!$B$36:$B$53</c:f>
              <c:numCache>
                <c:formatCode>0.000</c:formatCode>
                <c:ptCount val="18"/>
                <c:pt idx="0">
                  <c:v>0.51275646933396501</c:v>
                </c:pt>
                <c:pt idx="1">
                  <c:v>3.3413971785891619</c:v>
                </c:pt>
                <c:pt idx="2">
                  <c:v>6.0902150779246256</c:v>
                </c:pt>
                <c:pt idx="3">
                  <c:v>8.758434501955179</c:v>
                </c:pt>
                <c:pt idx="4">
                  <c:v>11.345525347129737</c:v>
                </c:pt>
                <c:pt idx="5">
                  <c:v>13.816941506096537</c:v>
                </c:pt>
                <c:pt idx="6">
                  <c:v>15.433312985981448</c:v>
                </c:pt>
                <c:pt idx="7">
                  <c:v>16.778915253100241</c:v>
                </c:pt>
                <c:pt idx="8">
                  <c:v>17.896886474589987</c:v>
                </c:pt>
                <c:pt idx="9">
                  <c:v>18.827722446214366</c:v>
                </c:pt>
                <c:pt idx="10">
                  <c:v>20.262800125949983</c:v>
                </c:pt>
                <c:pt idx="11">
                  <c:v>21.296409130949684</c:v>
                </c:pt>
                <c:pt idx="12">
                  <c:v>22.064586571269409</c:v>
                </c:pt>
                <c:pt idx="13">
                  <c:v>22.652636650727061</c:v>
                </c:pt>
                <c:pt idx="14">
                  <c:v>23.11471305666916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v>gm-lacking model fit</c:v>
          </c:tx>
          <c:marker>
            <c:symbol val="circle"/>
            <c:size val="7"/>
            <c:spPr>
              <a:noFill/>
            </c:spPr>
          </c:marker>
          <c:xVal>
            <c:numRef>
              <c:f>Sheet1!$A$36:$A$53</c:f>
              <c:numCache>
                <c:formatCode>General</c:formatCode>
                <c:ptCount val="18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</c:numCache>
            </c:numRef>
          </c:xVal>
          <c:yVal>
            <c:numRef>
              <c:f>Sheet1!$D$36:$D$53</c:f>
              <c:numCache>
                <c:formatCode>0.000</c:formatCode>
                <c:ptCount val="18"/>
                <c:pt idx="0">
                  <c:v>0.26194780664743056</c:v>
                </c:pt>
                <c:pt idx="1">
                  <c:v>3.5739338699117047</c:v>
                </c:pt>
                <c:pt idx="2">
                  <c:v>6.453833364651687</c:v>
                </c:pt>
                <c:pt idx="3">
                  <c:v>8.9810243732081592</c:v>
                </c:pt>
                <c:pt idx="4">
                  <c:v>11.216563643595503</c:v>
                </c:pt>
                <c:pt idx="5">
                  <c:v>13.20818417205211</c:v>
                </c:pt>
                <c:pt idx="6">
                  <c:v>14.993741560032925</c:v>
                </c:pt>
                <c:pt idx="7">
                  <c:v>16.603643256504675</c:v>
                </c:pt>
                <c:pt idx="8">
                  <c:v>18.06259447537952</c:v>
                </c:pt>
                <c:pt idx="9">
                  <c:v>19.390874994619779</c:v>
                </c:pt>
                <c:pt idx="10">
                  <c:v>20.992937851301946</c:v>
                </c:pt>
                <c:pt idx="11">
                  <c:v>21.550463137908032</c:v>
                </c:pt>
                <c:pt idx="12">
                  <c:v>21.98053368053084</c:v>
                </c:pt>
                <c:pt idx="13">
                  <c:v>22.322371955418213</c:v>
                </c:pt>
                <c:pt idx="14">
                  <c:v>22.600604128136489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</c:numCache>
            </c:numRef>
          </c:yVal>
          <c:smooth val="0"/>
        </c:ser>
        <c:ser>
          <c:idx val="2"/>
          <c:order val="2"/>
          <c:tx>
            <c:v>Actual at new condition</c:v>
          </c:tx>
          <c:marker>
            <c:symbol val="none"/>
          </c:marker>
          <c:xVal>
            <c:numRef>
              <c:f>Sheet1!$G$36:$G$135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xVal>
          <c:yVal>
            <c:numRef>
              <c:f>Sheet1!$H$36:$H$135</c:f>
              <c:numCache>
                <c:formatCode>0.000</c:formatCode>
                <c:ptCount val="100"/>
                <c:pt idx="0">
                  <c:v>-0.67563094371372756</c:v>
                </c:pt>
                <c:pt idx="1">
                  <c:v>-0.31029113322600566</c:v>
                </c:pt>
                <c:pt idx="2">
                  <c:v>5.3058857205211751E-2</c:v>
                </c:pt>
                <c:pt idx="3">
                  <c:v>0.41361586251589522</c:v>
                </c:pt>
                <c:pt idx="4">
                  <c:v>0.76554896458534216</c:v>
                </c:pt>
                <c:pt idx="5">
                  <c:v>1.1102161390738301</c:v>
                </c:pt>
                <c:pt idx="6">
                  <c:v>1.4473246271726747</c:v>
                </c:pt>
                <c:pt idx="7">
                  <c:v>1.7765909431922076</c:v>
                </c:pt>
                <c:pt idx="8">
                  <c:v>2.0977446151460528</c:v>
                </c:pt>
                <c:pt idx="9">
                  <c:v>2.4105320860936059</c:v>
                </c:pt>
                <c:pt idx="10">
                  <c:v>2.7147206725634625</c:v>
                </c:pt>
                <c:pt idx="11">
                  <c:v>3.0101024582878431</c:v>
                </c:pt>
                <c:pt idx="12">
                  <c:v>3.2964979884374852</c:v>
                </c:pt>
                <c:pt idx="13">
                  <c:v>3.5737596235782956</c:v>
                </c:pt>
                <c:pt idx="14">
                  <c:v>3.8417744152782092</c:v>
                </c:pt>
                <c:pt idx="15">
                  <c:v>4.1004663775606085</c:v>
                </c:pt>
                <c:pt idx="16">
                  <c:v>4.3497980501586433</c:v>
                </c:pt>
                <c:pt idx="17">
                  <c:v>4.5897712796319228</c:v>
                </c:pt>
                <c:pt idx="18">
                  <c:v>4.8204271807001939</c:v>
                </c:pt>
                <c:pt idx="19">
                  <c:v>5.0418452796685145</c:v>
                </c:pt>
                <c:pt idx="20">
                  <c:v>5.2541418811759639</c:v>
                </c:pt>
                <c:pt idx="21">
                  <c:v>5.4574677353297218</c:v>
                </c:pt>
                <c:pt idx="22">
                  <c:v>5.6520051116881511</c:v>
                </c:pt>
                <c:pt idx="23">
                  <c:v>5.8379644074575321</c:v>
                </c:pt>
                <c:pt idx="24">
                  <c:v>6.0155804286260945</c:v>
                </c:pt>
                <c:pt idx="25">
                  <c:v>6.1851084846029236</c:v>
                </c:pt>
                <c:pt idx="26">
                  <c:v>6.3468204302217917</c:v>
                </c:pt>
                <c:pt idx="27">
                  <c:v>6.5010007753663865</c:v>
                </c:pt>
                <c:pt idx="28">
                  <c:v>6.6479429640175116</c:v>
                </c:pt>
                <c:pt idx="29">
                  <c:v>6.7879459033438589</c:v>
                </c:pt>
                <c:pt idx="30">
                  <c:v>6.9213108015237257</c:v>
                </c:pt>
                <c:pt idx="31">
                  <c:v>7.0483383519236202</c:v>
                </c:pt>
                <c:pt idx="32">
                  <c:v>7.1693262822736203</c:v>
                </c:pt>
                <c:pt idx="33">
                  <c:v>7.2845672713261997</c:v>
                </c:pt>
                <c:pt idx="34">
                  <c:v>7.3943472225217466</c:v>
                </c:pt>
                <c:pt idx="35">
                  <c:v>7.4989438744365291</c:v>
                </c:pt>
                <c:pt idx="36">
                  <c:v>7.5986257210451367</c:v>
                </c:pt>
                <c:pt idx="37">
                  <c:v>7.6936512107228783</c:v>
                </c:pt>
                <c:pt idx="38">
                  <c:v>7.7842681910002209</c:v>
                </c:pt>
                <c:pt idx="39">
                  <c:v>7.8707135658978675</c:v>
                </c:pt>
                <c:pt idx="40">
                  <c:v>7.9532131337771492</c:v>
                </c:pt>
                <c:pt idx="41">
                  <c:v>8.0319815756440978</c:v>
                </c:pt>
                <c:pt idx="42">
                  <c:v>8.1072225664165405</c:v>
                </c:pt>
                <c:pt idx="43">
                  <c:v>8.1791289845367476</c:v>
                </c:pt>
                <c:pt idx="44">
                  <c:v>8.2478831982833771</c:v>
                </c:pt>
                <c:pt idx="45">
                  <c:v>8.3136574100585712</c:v>
                </c:pt>
                <c:pt idx="46">
                  <c:v>8.3766140426963425</c:v>
                </c:pt>
                <c:pt idx="47">
                  <c:v>8.436906154393677</c:v>
                </c:pt>
                <c:pt idx="48">
                  <c:v>8.4946778711701274</c:v>
                </c:pt>
                <c:pt idx="49">
                  <c:v>8.5500648278029043</c:v>
                </c:pt>
                <c:pt idx="50">
                  <c:v>8.603194609963845</c:v>
                </c:pt>
                <c:pt idx="51">
                  <c:v>8.6541871918143531</c:v>
                </c:pt>
                <c:pt idx="52">
                  <c:v>8.7031553646140729</c:v>
                </c:pt>
                <c:pt idx="53">
                  <c:v>8.7502051529897997</c:v>
                </c:pt>
                <c:pt idx="54">
                  <c:v>8.7954362164168636</c:v>
                </c:pt>
                <c:pt idx="55">
                  <c:v>8.8389422342093038</c:v>
                </c:pt>
                <c:pt idx="56">
                  <c:v>8.8808112729194377</c:v>
                </c:pt>
                <c:pt idx="57">
                  <c:v>8.921126135532619</c:v>
                </c:pt>
                <c:pt idx="58">
                  <c:v>8.9599646922276275</c:v>
                </c:pt>
                <c:pt idx="59">
                  <c:v>8.9974001927732417</c:v>
                </c:pt>
                <c:pt idx="60">
                  <c:v>9.0335015608621614</c:v>
                </c:pt>
                <c:pt idx="61">
                  <c:v>9.0683336708561733</c:v>
                </c:pt>
                <c:pt idx="62">
                  <c:v>9.1019576075424506</c:v>
                </c:pt>
                <c:pt idx="63">
                  <c:v>9.1344309095888754</c:v>
                </c:pt>
                <c:pt idx="64">
                  <c:v>9.1658077974438381</c:v>
                </c:pt>
                <c:pt idx="65">
                  <c:v>9.1961393864592207</c:v>
                </c:pt>
                <c:pt idx="66">
                  <c:v>9.2254738860300129</c:v>
                </c:pt>
                <c:pt idx="67">
                  <c:v>9.2538567855433733</c:v>
                </c:pt>
                <c:pt idx="68">
                  <c:v>9.2813310279189949</c:v>
                </c:pt>
                <c:pt idx="69">
                  <c:v>9.3079371715024539</c:v>
                </c:pt>
                <c:pt idx="70">
                  <c:v>9.3337135410478975</c:v>
                </c:pt>
                <c:pt idx="71">
                  <c:v>9.3586963684960214</c:v>
                </c:pt>
                <c:pt idx="72">
                  <c:v>9.382919924220948</c:v>
                </c:pt>
                <c:pt idx="73">
                  <c:v>9.4064166393849806</c:v>
                </c:pt>
                <c:pt idx="74">
                  <c:v>9.4292172200053948</c:v>
                </c:pt>
                <c:pt idx="75">
                  <c:v>9.4513507533023073</c:v>
                </c:pt>
                <c:pt idx="76">
                  <c:v>9.4728448068620104</c:v>
                </c:pt>
                <c:pt idx="77">
                  <c:v>9.4937255211167759</c:v>
                </c:pt>
                <c:pt idx="78">
                  <c:v>9.5140176956092475</c:v>
                </c:pt>
                <c:pt idx="79">
                  <c:v>9.533744869478781</c:v>
                </c:pt>
                <c:pt idx="80">
                  <c:v>9.5529293965771238</c:v>
                </c:pt>
                <c:pt idx="81">
                  <c:v>9.5715925155928439</c:v>
                </c:pt>
                <c:pt idx="82">
                  <c:v>9.5897544155374526</c:v>
                </c:pt>
                <c:pt idx="83">
                  <c:v>9.6074342969209177</c:v>
                </c:pt>
                <c:pt idx="84">
                  <c:v>9.6246504289212673</c:v>
                </c:pt>
                <c:pt idx="85">
                  <c:v>9.6414202028306342</c:v>
                </c:pt>
                <c:pt idx="86">
                  <c:v>9.6577601820400751</c:v>
                </c:pt>
                <c:pt idx="87">
                  <c:v>9.6736861488060555</c:v>
                </c:pt>
                <c:pt idx="88">
                  <c:v>9.689213148024173</c:v>
                </c:pt>
                <c:pt idx="89">
                  <c:v>9.7043555282187377</c:v>
                </c:pt>
                <c:pt idx="90">
                  <c:v>9.7191269799420752</c:v>
                </c:pt>
                <c:pt idx="91">
                  <c:v>9.7335405717628163</c:v>
                </c:pt>
                <c:pt idx="92">
                  <c:v>9.7476087840094259</c:v>
                </c:pt>
                <c:pt idx="93">
                  <c:v>9.761343540423276</c:v>
                </c:pt>
                <c:pt idx="94">
                  <c:v>9.7747562378638655</c:v>
                </c:pt>
                <c:pt idx="95">
                  <c:v>9.7878577741988266</c:v>
                </c:pt>
                <c:pt idx="96">
                  <c:v>9.8006585745013481</c:v>
                </c:pt>
                <c:pt idx="97">
                  <c:v>9.8131686156689888</c:v>
                </c:pt>
                <c:pt idx="98">
                  <c:v>9.8253974495694614</c:v>
                </c:pt>
                <c:pt idx="99">
                  <c:v>9.8373542248114241</c:v>
                </c:pt>
              </c:numCache>
            </c:numRef>
          </c:yVal>
          <c:smooth val="0"/>
        </c:ser>
        <c:ser>
          <c:idx val="3"/>
          <c:order val="3"/>
          <c:tx>
            <c:v>Prediction at new condition</c:v>
          </c:tx>
          <c:marker>
            <c:symbol val="none"/>
          </c:marker>
          <c:xVal>
            <c:numRef>
              <c:f>Sheet1!$G$36:$G$135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xVal>
          <c:yVal>
            <c:numRef>
              <c:f>Sheet1!$I$36:$I$135</c:f>
              <c:numCache>
                <c:formatCode>0.000</c:formatCode>
                <c:ptCount val="100"/>
                <c:pt idx="0">
                  <c:v>-1.6146614470538101</c:v>
                </c:pt>
                <c:pt idx="1">
                  <c:v>-0.82623791789977796</c:v>
                </c:pt>
                <c:pt idx="2">
                  <c:v>-9.5785066625921539E-2</c:v>
                </c:pt>
                <c:pt idx="3">
                  <c:v>0.58286403183744173</c:v>
                </c:pt>
                <c:pt idx="4">
                  <c:v>1.2150315405714209</c:v>
                </c:pt>
                <c:pt idx="5">
                  <c:v>1.8053347183604243</c:v>
                </c:pt>
                <c:pt idx="6">
                  <c:v>2.3577988823375522</c:v>
                </c:pt>
                <c:pt idx="7">
                  <c:v>2.8759493221929908</c:v>
                </c:pt>
                <c:pt idx="8">
                  <c:v>3.3628866037659866</c:v>
                </c:pt>
                <c:pt idx="9">
                  <c:v>3.8213486617776486</c:v>
                </c:pt>
                <c:pt idx="10">
                  <c:v>4.2537623088066425</c:v>
                </c:pt>
                <c:pt idx="11">
                  <c:v>4.6622862070471154</c:v>
                </c:pt>
                <c:pt idx="12">
                  <c:v>5.0488469092813215</c:v>
                </c:pt>
                <c:pt idx="13">
                  <c:v>5.4151692390805746</c:v>
                </c:pt>
                <c:pt idx="14">
                  <c:v>5.7628020210667117</c:v>
                </c:pt>
                <c:pt idx="15">
                  <c:v>6.0931399709095952</c:v>
                </c:pt>
                <c:pt idx="16">
                  <c:v>6.4074423975204127</c:v>
                </c:pt>
                <c:pt idx="17">
                  <c:v>6.706849246213892</c:v>
                </c:pt>
                <c:pt idx="18">
                  <c:v>6.9923949136932286</c:v>
                </c:pt>
                <c:pt idx="19">
                  <c:v>7.1530637901388268</c:v>
                </c:pt>
                <c:pt idx="20">
                  <c:v>7.283967271069649</c:v>
                </c:pt>
                <c:pt idx="21">
                  <c:v>7.4052861528336908</c:v>
                </c:pt>
                <c:pt idx="22">
                  <c:v>7.5180359188252037</c:v>
                </c:pt>
                <c:pt idx="23">
                  <c:v>7.6230934926220062</c:v>
                </c:pt>
                <c:pt idx="24">
                  <c:v>7.7212200910421771</c:v>
                </c:pt>
                <c:pt idx="25">
                  <c:v>7.8130796985745548</c:v>
                </c:pt>
                <c:pt idx="26">
                  <c:v>7.8992541116597028</c:v>
                </c:pt>
                <c:pt idx="27">
                  <c:v>7.9802552735409602</c:v>
                </c:pt>
                <c:pt idx="28">
                  <c:v>8.0565354523826258</c:v>
                </c:pt>
                <c:pt idx="29">
                  <c:v>8.1284956901497498</c:v>
                </c:pt>
                <c:pt idx="30">
                  <c:v>8.1964928555703143</c:v>
                </c:pt>
                <c:pt idx="31">
                  <c:v>8.2608455630402204</c:v>
                </c:pt>
                <c:pt idx="32">
                  <c:v>8.3218391646568843</c:v>
                </c:pt>
                <c:pt idx="33">
                  <c:v>8.3797299804084204</c:v>
                </c:pt>
                <c:pt idx="34">
                  <c:v>8.4347488987982366</c:v>
                </c:pt>
                <c:pt idx="35">
                  <c:v>8.4871044545711971</c:v>
                </c:pt>
                <c:pt idx="36">
                  <c:v>8.5369854700415306</c:v>
                </c:pt>
                <c:pt idx="37">
                  <c:v>8.584563330546839</c:v>
                </c:pt>
                <c:pt idx="38">
                  <c:v>8.6299939518211435</c:v>
                </c:pt>
                <c:pt idx="39">
                  <c:v>8.6734194868771723</c:v>
                </c:pt>
                <c:pt idx="40">
                  <c:v>8.7149698117678316</c:v>
                </c:pt>
                <c:pt idx="41">
                  <c:v>8.7547638229402605</c:v>
                </c:pt>
                <c:pt idx="42">
                  <c:v>8.7929105734791886</c:v>
                </c:pt>
                <c:pt idx="43">
                  <c:v>8.8295102711082318</c:v>
                </c:pt>
                <c:pt idx="44">
                  <c:v>8.8646551571816641</c:v>
                </c:pt>
                <c:pt idx="45">
                  <c:v>8.8984302829009962</c:v>
                </c:pt>
                <c:pt idx="46">
                  <c:v>8.9309141965079846</c:v>
                </c:pt>
                <c:pt idx="47">
                  <c:v>8.9621795531424127</c:v>
                </c:pt>
                <c:pt idx="48">
                  <c:v>8.9922936573313468</c:v>
                </c:pt>
                <c:pt idx="49">
                  <c:v>9.0213189466351764</c:v>
                </c:pt>
                <c:pt idx="50">
                  <c:v>9.049313423764616</c:v>
                </c:pt>
                <c:pt idx="51">
                  <c:v>9.0763310434619964</c:v>
                </c:pt>
                <c:pt idx="52">
                  <c:v>9.1024220595768277</c:v>
                </c:pt>
                <c:pt idx="53">
                  <c:v>9.1276333370331741</c:v>
                </c:pt>
                <c:pt idx="54">
                  <c:v>9.1520086327634349</c:v>
                </c:pt>
                <c:pt idx="55">
                  <c:v>9.175588849151417</c:v>
                </c:pt>
                <c:pt idx="56">
                  <c:v>9.1984122630727985</c:v>
                </c:pt>
                <c:pt idx="57">
                  <c:v>9.2205147332308499</c:v>
                </c:pt>
                <c:pt idx="58">
                  <c:v>9.2419298881497784</c:v>
                </c:pt>
                <c:pt idx="59">
                  <c:v>9.2626892968985928</c:v>
                </c:pt>
                <c:pt idx="60">
                  <c:v>9.2828226243684675</c:v>
                </c:pt>
                <c:pt idx="61">
                  <c:v>9.3023577727097813</c:v>
                </c:pt>
                <c:pt idx="62">
                  <c:v>9.3213210103470612</c:v>
                </c:pt>
                <c:pt idx="63">
                  <c:v>9.339737089826265</c:v>
                </c:pt>
                <c:pt idx="64">
                  <c:v>9.3576293556061767</c:v>
                </c:pt>
                <c:pt idx="65">
                  <c:v>9.3750198427809455</c:v>
                </c:pt>
                <c:pt idx="66">
                  <c:v>9.3919293676116453</c:v>
                </c:pt>
                <c:pt idx="67">
                  <c:v>9.4083776106488735</c:v>
                </c:pt>
                <c:pt idx="68">
                  <c:v>9.424383193144287</c:v>
                </c:pt>
                <c:pt idx="69">
                  <c:v>9.4399637473748186</c:v>
                </c:pt>
                <c:pt idx="70">
                  <c:v>9.4551359814379232</c:v>
                </c:pt>
                <c:pt idx="71">
                  <c:v>9.4699157390184237</c:v>
                </c:pt>
                <c:pt idx="72">
                  <c:v>9.4843180545764501</c:v>
                </c:pt>
                <c:pt idx="73">
                  <c:v>9.4983572043605324</c:v>
                </c:pt>
                <c:pt idx="74">
                  <c:v>9.5120467536097468</c:v>
                </c:pt>
                <c:pt idx="75">
                  <c:v>9.5253996002729568</c:v>
                </c:pt>
                <c:pt idx="76">
                  <c:v>9.5384280155413617</c:v>
                </c:pt>
                <c:pt idx="77">
                  <c:v>9.5511436814620509</c:v>
                </c:pt>
                <c:pt idx="78">
                  <c:v>9.5635577258749365</c:v>
                </c:pt>
                <c:pt idx="79">
                  <c:v>9.5756807548926606</c:v>
                </c:pt>
                <c:pt idx="80">
                  <c:v>9.5875228831227535</c:v>
                </c:pt>
                <c:pt idx="81">
                  <c:v>9.5990937618130179</c:v>
                </c:pt>
                <c:pt idx="82">
                  <c:v>9.6104026050847757</c:v>
                </c:pt>
                <c:pt idx="83">
                  <c:v>9.6214582144038161</c:v>
                </c:pt>
                <c:pt idx="84">
                  <c:v>9.6322690014256445</c:v>
                </c:pt>
                <c:pt idx="85">
                  <c:v>9.6428430093396731</c:v>
                </c:pt>
                <c:pt idx="86">
                  <c:v>9.6531879328261248</c:v>
                </c:pt>
                <c:pt idx="87">
                  <c:v>9.6633111367297602</c:v>
                </c:pt>
                <c:pt idx="88">
                  <c:v>9.6732196735456579</c:v>
                </c:pt>
                <c:pt idx="89">
                  <c:v>9.6829202998042767</c:v>
                </c:pt>
                <c:pt idx="90">
                  <c:v>9.6924194914357891</c:v>
                </c:pt>
                <c:pt idx="91">
                  <c:v>9.7017234581871659</c:v>
                </c:pt>
                <c:pt idx="92">
                  <c:v>9.7108381571593654</c:v>
                </c:pt>
                <c:pt idx="93">
                  <c:v>9.7197693055267198</c:v>
                </c:pt>
                <c:pt idx="94">
                  <c:v>9.7285223924955559</c:v>
                </c:pt>
                <c:pt idx="95">
                  <c:v>9.7371026905545968</c:v>
                </c:pt>
                <c:pt idx="96">
                  <c:v>9.7455152660656488</c:v>
                </c:pt>
                <c:pt idx="97">
                  <c:v>9.7537649892391958</c:v>
                </c:pt>
                <c:pt idx="98">
                  <c:v>9.7618565435362594</c:v>
                </c:pt>
                <c:pt idx="99">
                  <c:v>9.7697944345345835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5271552"/>
        <c:axId val="245273728"/>
      </c:scatterChart>
      <c:valAx>
        <c:axId val="245271552"/>
        <c:scaling>
          <c:orientation val="minMax"/>
          <c:max val="1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latin typeface="Arial"/>
                  </a:defRPr>
                </a:pPr>
                <a:r>
                  <a:rPr lang="en-US" sz="1400">
                    <a:latin typeface="Arial"/>
                  </a:rPr>
                  <a:t>Intercellular</a:t>
                </a:r>
                <a:r>
                  <a:rPr lang="en-US" sz="1400" baseline="0">
                    <a:latin typeface="Arial"/>
                  </a:rPr>
                  <a:t> CO</a:t>
                </a:r>
                <a:r>
                  <a:rPr lang="en-US" sz="1400" baseline="-25000">
                    <a:latin typeface="Arial"/>
                  </a:rPr>
                  <a:t>2</a:t>
                </a:r>
                <a:r>
                  <a:rPr lang="en-US" sz="1400" baseline="0">
                    <a:latin typeface="Arial"/>
                  </a:rPr>
                  <a:t> partial pressure (Pa)</a:t>
                </a:r>
                <a:endParaRPr lang="en-US" sz="1400">
                  <a:latin typeface="Arial"/>
                </a:endParaRPr>
              </a:p>
            </c:rich>
          </c:tx>
          <c:layout>
            <c:manualLayout>
              <c:xMode val="edge"/>
              <c:yMode val="edge"/>
              <c:x val="0.22210906969962088"/>
              <c:y val="0.87857407429534129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txPr>
          <a:bodyPr/>
          <a:lstStyle/>
          <a:p>
            <a:pPr>
              <a:defRPr sz="1200">
                <a:latin typeface="Arial"/>
              </a:defRPr>
            </a:pPr>
            <a:endParaRPr lang="en-US"/>
          </a:p>
        </c:txPr>
        <c:crossAx val="245273728"/>
        <c:crosses val="autoZero"/>
        <c:crossBetween val="midCat"/>
      </c:valAx>
      <c:valAx>
        <c:axId val="24527372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400">
                    <a:latin typeface="Arial"/>
                  </a:defRPr>
                </a:pPr>
                <a:r>
                  <a:rPr lang="en-US" sz="1400">
                    <a:latin typeface="Arial"/>
                  </a:rPr>
                  <a:t>Photosynthetic rate (umolm</a:t>
                </a:r>
                <a:r>
                  <a:rPr lang="en-US" sz="1400" baseline="30000">
                    <a:latin typeface="Arial"/>
                  </a:rPr>
                  <a:t>-2</a:t>
                </a:r>
                <a:r>
                  <a:rPr lang="en-US" sz="1400">
                    <a:latin typeface="Arial"/>
                  </a:rPr>
                  <a:t>s</a:t>
                </a:r>
                <a:r>
                  <a:rPr lang="en-US" sz="1400" baseline="30000">
                    <a:latin typeface="Arial"/>
                  </a:rPr>
                  <a:t>-1</a:t>
                </a:r>
                <a:r>
                  <a:rPr lang="en-US" sz="1400">
                    <a:latin typeface="Arial"/>
                  </a:rPr>
                  <a:t>)</a:t>
                </a:r>
              </a:p>
            </c:rich>
          </c:tx>
          <c:layout/>
          <c:overlay val="0"/>
        </c:title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200">
                <a:latin typeface="Arial"/>
              </a:defRPr>
            </a:pPr>
            <a:endParaRPr lang="en-US"/>
          </a:p>
        </c:txPr>
        <c:crossAx val="245271552"/>
        <c:crosses val="autoZero"/>
        <c:crossBetween val="midCat"/>
      </c:valAx>
    </c:plotArea>
    <c:legend>
      <c:legendPos val="t"/>
      <c:layout/>
      <c:overlay val="0"/>
      <c:spPr>
        <a:noFill/>
        <a:ln>
          <a:noFill/>
        </a:ln>
      </c:spPr>
      <c:txPr>
        <a:bodyPr/>
        <a:lstStyle/>
        <a:p>
          <a:pPr>
            <a:defRPr sz="1200" b="1" i="0">
              <a:latin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  <a:alpha val="70000"/>
      </a:schemeClr>
    </a:solidFill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81926795041707"/>
          <c:y val="0.16795672266407505"/>
          <c:w val="0.73759209090200362"/>
          <c:h val="0.62181042860826274"/>
        </c:manualLayout>
      </c:layout>
      <c:scatterChart>
        <c:scatterStyle val="lineMarker"/>
        <c:varyColors val="0"/>
        <c:ser>
          <c:idx val="0"/>
          <c:order val="0"/>
          <c:tx>
            <c:v>Fit residual</c:v>
          </c:tx>
          <c:xVal>
            <c:numRef>
              <c:f>Sheet1!$A$36:$A$53</c:f>
              <c:numCache>
                <c:formatCode>General</c:formatCode>
                <c:ptCount val="18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</c:numCache>
            </c:numRef>
          </c:xVal>
          <c:yVal>
            <c:numRef>
              <c:f>Sheet1!$E$36:$E$53</c:f>
              <c:numCache>
                <c:formatCode>0.000</c:formatCode>
                <c:ptCount val="18"/>
                <c:pt idx="0">
                  <c:v>0.25080866268653446</c:v>
                </c:pt>
                <c:pt idx="1">
                  <c:v>-0.23253669132254284</c:v>
                </c:pt>
                <c:pt idx="2">
                  <c:v>-0.36361828672706142</c:v>
                </c:pt>
                <c:pt idx="3">
                  <c:v>-0.22258987125298013</c:v>
                </c:pt>
                <c:pt idx="4">
                  <c:v>0.12896170353423386</c:v>
                </c:pt>
                <c:pt idx="5">
                  <c:v>0.60875733404442656</c:v>
                </c:pt>
                <c:pt idx="6">
                  <c:v>0.4395714259485235</c:v>
                </c:pt>
                <c:pt idx="7">
                  <c:v>0.17527199659556558</c:v>
                </c:pt>
                <c:pt idx="8">
                  <c:v>-0.16570800078953241</c:v>
                </c:pt>
                <c:pt idx="9">
                  <c:v>-0.56315254840541229</c:v>
                </c:pt>
                <c:pt idx="10">
                  <c:v>-0.73013772535196253</c:v>
                </c:pt>
                <c:pt idx="11">
                  <c:v>-0.25405400695834857</c:v>
                </c:pt>
                <c:pt idx="12">
                  <c:v>8.4052890738568919E-2</c:v>
                </c:pt>
                <c:pt idx="13">
                  <c:v>0.33026469530884839</c:v>
                </c:pt>
                <c:pt idx="14">
                  <c:v>0.51410892853267143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v>Prediction residual</c:v>
          </c:tx>
          <c:marker>
            <c:symbol val="none"/>
          </c:marker>
          <c:xVal>
            <c:numRef>
              <c:f>Sheet1!$G$36:$G$135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xVal>
          <c:yVal>
            <c:numRef>
              <c:f>Sheet1!$J$36:$J$135</c:f>
              <c:numCache>
                <c:formatCode>0.000</c:formatCode>
                <c:ptCount val="100"/>
                <c:pt idx="0">
                  <c:v>0.93903050334008253</c:v>
                </c:pt>
                <c:pt idx="1">
                  <c:v>0.51594678467377231</c:v>
                </c:pt>
                <c:pt idx="2">
                  <c:v>0.14884392383113329</c:v>
                </c:pt>
                <c:pt idx="3">
                  <c:v>-0.16924816932154652</c:v>
                </c:pt>
                <c:pt idx="4">
                  <c:v>-0.44948257598607877</c:v>
                </c:pt>
                <c:pt idx="5">
                  <c:v>-0.69511857928659415</c:v>
                </c:pt>
                <c:pt idx="6">
                  <c:v>-0.91047425516487746</c:v>
                </c:pt>
                <c:pt idx="7">
                  <c:v>-1.0993583790007833</c:v>
                </c:pt>
                <c:pt idx="8">
                  <c:v>-1.2651419886199338</c:v>
                </c:pt>
                <c:pt idx="9">
                  <c:v>-1.4108165756840427</c:v>
                </c:pt>
                <c:pt idx="10">
                  <c:v>-1.53904163624318</c:v>
                </c:pt>
                <c:pt idx="11">
                  <c:v>-1.6521837487592723</c:v>
                </c:pt>
                <c:pt idx="12">
                  <c:v>-1.7523489208438363</c:v>
                </c:pt>
                <c:pt idx="13">
                  <c:v>-1.841409615502279</c:v>
                </c:pt>
                <c:pt idx="14">
                  <c:v>-1.9210276057885025</c:v>
                </c:pt>
                <c:pt idx="15">
                  <c:v>-1.9926735933489867</c:v>
                </c:pt>
                <c:pt idx="16">
                  <c:v>-2.0576443473617694</c:v>
                </c:pt>
                <c:pt idx="17">
                  <c:v>-2.1170779665819692</c:v>
                </c:pt>
                <c:pt idx="18">
                  <c:v>-2.1719677329930347</c:v>
                </c:pt>
                <c:pt idx="19">
                  <c:v>-2.1112185104703123</c:v>
                </c:pt>
                <c:pt idx="20">
                  <c:v>-2.0298253898936851</c:v>
                </c:pt>
                <c:pt idx="21">
                  <c:v>-1.947818417503969</c:v>
                </c:pt>
                <c:pt idx="22">
                  <c:v>-1.8660308071370526</c:v>
                </c:pt>
                <c:pt idx="23">
                  <c:v>-1.7851290851644741</c:v>
                </c:pt>
                <c:pt idx="24">
                  <c:v>-1.7056396624160826</c:v>
                </c:pt>
                <c:pt idx="25">
                  <c:v>-1.6279712139716311</c:v>
                </c:pt>
                <c:pt idx="26">
                  <c:v>-1.5524336814379112</c:v>
                </c:pt>
                <c:pt idx="27">
                  <c:v>-1.4792544981745737</c:v>
                </c:pt>
                <c:pt idx="28">
                  <c:v>-1.4085924883651142</c:v>
                </c:pt>
                <c:pt idx="29">
                  <c:v>-1.3405497868058909</c:v>
                </c:pt>
                <c:pt idx="30">
                  <c:v>-1.2751820540465886</c:v>
                </c:pt>
                <c:pt idx="31">
                  <c:v>-1.2125072111166002</c:v>
                </c:pt>
                <c:pt idx="32">
                  <c:v>-1.152512882383264</c:v>
                </c:pt>
                <c:pt idx="33">
                  <c:v>-1.0951627090822207</c:v>
                </c:pt>
                <c:pt idx="34">
                  <c:v>-1.0404016762764901</c:v>
                </c:pt>
                <c:pt idx="35">
                  <c:v>-0.98816058013466801</c:v>
                </c:pt>
                <c:pt idx="36">
                  <c:v>-0.93835974899639396</c:v>
                </c:pt>
                <c:pt idx="37">
                  <c:v>-0.89091211982396068</c:v>
                </c:pt>
                <c:pt idx="38">
                  <c:v>-0.84572576082092255</c:v>
                </c:pt>
                <c:pt idx="39">
                  <c:v>-0.80270592097930482</c:v>
                </c:pt>
                <c:pt idx="40">
                  <c:v>-0.76175667799068236</c:v>
                </c:pt>
                <c:pt idx="41">
                  <c:v>-0.72278224729616269</c:v>
                </c:pt>
                <c:pt idx="42">
                  <c:v>-0.6856880070626481</c:v>
                </c:pt>
                <c:pt idx="43">
                  <c:v>-0.6503812865714842</c:v>
                </c:pt>
                <c:pt idx="44">
                  <c:v>-0.61677195889828695</c:v>
                </c:pt>
                <c:pt idx="45">
                  <c:v>-0.58477287284242507</c:v>
                </c:pt>
                <c:pt idx="46">
                  <c:v>-0.5543001538116421</c:v>
                </c:pt>
                <c:pt idx="47">
                  <c:v>-0.52527339874873569</c:v>
                </c:pt>
                <c:pt idx="48">
                  <c:v>-0.49761578616121938</c:v>
                </c:pt>
                <c:pt idx="49">
                  <c:v>-0.47125411883227208</c:v>
                </c:pt>
                <c:pt idx="50">
                  <c:v>-0.44611881380077101</c:v>
                </c:pt>
                <c:pt idx="51">
                  <c:v>-0.42214385164764323</c:v>
                </c:pt>
                <c:pt idx="52">
                  <c:v>-0.3992666949627548</c:v>
                </c:pt>
                <c:pt idx="53">
                  <c:v>-0.37742818404337442</c:v>
                </c:pt>
                <c:pt idx="54">
                  <c:v>-0.35657241634657133</c:v>
                </c:pt>
                <c:pt idx="55">
                  <c:v>-0.33664661494211323</c:v>
                </c:pt>
                <c:pt idx="56">
                  <c:v>-0.31760099015336074</c:v>
                </c:pt>
                <c:pt idx="57">
                  <c:v>-0.2993885976982309</c:v>
                </c:pt>
                <c:pt idx="58">
                  <c:v>-0.28196519592215097</c:v>
                </c:pt>
                <c:pt idx="59">
                  <c:v>-0.26528910412535112</c:v>
                </c:pt>
                <c:pt idx="60">
                  <c:v>-0.24932106350630612</c:v>
                </c:pt>
                <c:pt idx="61">
                  <c:v>-0.234024101853608</c:v>
                </c:pt>
                <c:pt idx="62">
                  <c:v>-0.21936340280461053</c:v>
                </c:pt>
                <c:pt idx="63">
                  <c:v>-0.20530618023738967</c:v>
                </c:pt>
                <c:pt idx="64">
                  <c:v>-0.19182155816233859</c:v>
                </c:pt>
                <c:pt idx="65">
                  <c:v>-0.17888045632172478</c:v>
                </c:pt>
                <c:pt idx="66">
                  <c:v>-0.16645548158163237</c:v>
                </c:pt>
                <c:pt idx="67">
                  <c:v>-0.15452082510550014</c:v>
                </c:pt>
                <c:pt idx="68">
                  <c:v>-0.14305216522529207</c:v>
                </c:pt>
                <c:pt idx="69">
                  <c:v>-0.13202657587236466</c:v>
                </c:pt>
                <c:pt idx="70">
                  <c:v>-0.1214224403900257</c:v>
                </c:pt>
                <c:pt idx="71">
                  <c:v>-0.11121937052240227</c:v>
                </c:pt>
                <c:pt idx="72">
                  <c:v>-0.10139813035550205</c:v>
                </c:pt>
                <c:pt idx="73">
                  <c:v>-9.1940564975551808E-2</c:v>
                </c:pt>
                <c:pt idx="74">
                  <c:v>-8.2829533604352079E-2</c:v>
                </c:pt>
                <c:pt idx="75">
                  <c:v>-7.4048846970649507E-2</c:v>
                </c:pt>
                <c:pt idx="76">
                  <c:v>-6.5583208679351301E-2</c:v>
                </c:pt>
                <c:pt idx="77">
                  <c:v>-5.7418160345275027E-2</c:v>
                </c:pt>
                <c:pt idx="78">
                  <c:v>-4.9540030265688983E-2</c:v>
                </c:pt>
                <c:pt idx="79">
                  <c:v>-4.1935885413879603E-2</c:v>
                </c:pt>
                <c:pt idx="80">
                  <c:v>-3.4593486545629659E-2</c:v>
                </c:pt>
                <c:pt idx="81">
                  <c:v>-2.7501246220174025E-2</c:v>
                </c:pt>
                <c:pt idx="82">
                  <c:v>-2.064818954732317E-2</c:v>
                </c:pt>
                <c:pt idx="83">
                  <c:v>-1.402391748289844E-2</c:v>
                </c:pt>
                <c:pt idx="84">
                  <c:v>-7.6185725043771413E-3</c:v>
                </c:pt>
                <c:pt idx="85">
                  <c:v>-1.4228065090389208E-3</c:v>
                </c:pt>
                <c:pt idx="86">
                  <c:v>4.5722492139503856E-3</c:v>
                </c:pt>
                <c:pt idx="87">
                  <c:v>1.037501207629532E-2</c:v>
                </c:pt>
                <c:pt idx="88">
                  <c:v>1.5993474478515068E-2</c:v>
                </c:pt>
                <c:pt idx="89">
                  <c:v>2.1435228414460994E-2</c:v>
                </c:pt>
                <c:pt idx="90">
                  <c:v>2.6707488506286126E-2</c:v>
                </c:pt>
                <c:pt idx="91">
                  <c:v>3.1817113575650424E-2</c:v>
                </c:pt>
                <c:pt idx="92">
                  <c:v>3.6770626850060495E-2</c:v>
                </c:pt>
                <c:pt idx="93">
                  <c:v>4.1574234896556206E-2</c:v>
                </c:pt>
                <c:pt idx="94">
                  <c:v>4.6233845368309545E-2</c:v>
                </c:pt>
                <c:pt idx="95">
                  <c:v>5.075508364422987E-2</c:v>
                </c:pt>
                <c:pt idx="96">
                  <c:v>5.5143308435699367E-2</c:v>
                </c:pt>
                <c:pt idx="97">
                  <c:v>5.9403626429793022E-2</c:v>
                </c:pt>
                <c:pt idx="98">
                  <c:v>6.3540906033201949E-2</c:v>
                </c:pt>
                <c:pt idx="99">
                  <c:v>6.7559790276840559E-2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5170944"/>
        <c:axId val="245172864"/>
      </c:scatterChart>
      <c:scatterChart>
        <c:scatterStyle val="lineMarker"/>
        <c:varyColors val="0"/>
        <c:ser>
          <c:idx val="2"/>
          <c:order val="2"/>
          <c:tx>
            <c:v>Ratio of beta factors for fit</c:v>
          </c:tx>
          <c:xVal>
            <c:numRef>
              <c:f>Sheet1!$A$36:$A$50</c:f>
              <c:numCache>
                <c:formatCode>General</c:formatCode>
                <c:ptCount val="1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</c:numCache>
            </c:numRef>
          </c:xVal>
          <c:yVal>
            <c:numRef>
              <c:f>Sheet1!$C$36:$C$50</c:f>
              <c:numCache>
                <c:formatCode>0.000</c:formatCode>
                <c:ptCount val="15"/>
                <c:pt idx="0">
                  <c:v>0.97258856942619476</c:v>
                </c:pt>
                <c:pt idx="1">
                  <c:v>1.0302378219300323</c:v>
                </c:pt>
                <c:pt idx="2">
                  <c:v>1.08564685452633</c:v>
                </c:pt>
                <c:pt idx="3">
                  <c:v>1.1388220615785363</c:v>
                </c:pt>
                <c:pt idx="4">
                  <c:v>1.1897772143147338</c:v>
                </c:pt>
                <c:pt idx="5">
                  <c:v>1.2286812125126165</c:v>
                </c:pt>
                <c:pt idx="6">
                  <c:v>1.1243617103105334</c:v>
                </c:pt>
                <c:pt idx="7">
                  <c:v>1.0600585063029893</c:v>
                </c:pt>
                <c:pt idx="8">
                  <c:v>1.0108410355724411</c:v>
                </c:pt>
                <c:pt idx="9">
                  <c:v>0.96980500400938741</c:v>
                </c:pt>
                <c:pt idx="10">
                  <c:v>0.96113920229350924</c:v>
                </c:pt>
                <c:pt idx="11">
                  <c:v>1.0043190382107032</c:v>
                </c:pt>
                <c:pt idx="12">
                  <c:v>1.0325503555311806</c:v>
                </c:pt>
                <c:pt idx="13">
                  <c:v>1.0518120896881389</c:v>
                </c:pt>
                <c:pt idx="14">
                  <c:v>1.065437769375124</c:v>
                </c:pt>
              </c:numCache>
            </c:numRef>
          </c:yVal>
          <c:smooth val="0"/>
        </c:ser>
        <c:ser>
          <c:idx val="3"/>
          <c:order val="3"/>
          <c:tx>
            <c:v>Prediction ratio of beta factors</c:v>
          </c:tx>
          <c:spPr>
            <a:ln>
              <a:prstDash val="dash"/>
            </a:ln>
          </c:spPr>
          <c:marker>
            <c:symbol val="none"/>
          </c:marker>
          <c:xVal>
            <c:numRef>
              <c:f>Sheet1!$G$36:$G$135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xVal>
          <c:yVal>
            <c:numRef>
              <c:f>Sheet1!$K$36:$K$135</c:f>
              <c:numCache>
                <c:formatCode>0.000</c:formatCode>
                <c:ptCount val="100"/>
                <c:pt idx="0">
                  <c:v>0.92319650785549634</c:v>
                </c:pt>
                <c:pt idx="1">
                  <c:v>0.95096104405781501</c:v>
                </c:pt>
                <c:pt idx="2">
                  <c:v>0.97735108237665203</c:v>
                </c:pt>
                <c:pt idx="3">
                  <c:v>1.0023194995126112</c:v>
                </c:pt>
                <c:pt idx="4">
                  <c:v>1.0269560277744407</c:v>
                </c:pt>
                <c:pt idx="5">
                  <c:v>1.0510669875791327</c:v>
                </c:pt>
                <c:pt idx="6">
                  <c:v>1.0748064229259586</c:v>
                </c:pt>
                <c:pt idx="7">
                  <c:v>1.0983867645565968</c:v>
                </c:pt>
                <c:pt idx="8">
                  <c:v>1.1221028844942771</c:v>
                </c:pt>
                <c:pt idx="9">
                  <c:v>1.146369838137099</c:v>
                </c:pt>
                <c:pt idx="10">
                  <c:v>1.1717846225264725</c:v>
                </c:pt>
                <c:pt idx="11">
                  <c:v>1.1992322495547239</c:v>
                </c:pt>
                <c:pt idx="12">
                  <c:v>1.230078685999817</c:v>
                </c:pt>
                <c:pt idx="13">
                  <c:v>1.266547227044946</c:v>
                </c:pt>
                <c:pt idx="14">
                  <c:v>1.3125205134821019</c:v>
                </c:pt>
                <c:pt idx="15">
                  <c:v>1.3754605097481478</c:v>
                </c:pt>
                <c:pt idx="16">
                  <c:v>1.471814521074676</c:v>
                </c:pt>
                <c:pt idx="17">
                  <c:v>1.6464938930861965</c:v>
                </c:pt>
                <c:pt idx="18">
                  <c:v>2.0819061782397763</c:v>
                </c:pt>
                <c:pt idx="19">
                  <c:v>2.2421309253179413</c:v>
                </c:pt>
                <c:pt idx="20">
                  <c:v>2.2807705654348625</c:v>
                </c:pt>
                <c:pt idx="21">
                  <c:v>2.316272317493834</c:v>
                </c:pt>
                <c:pt idx="22">
                  <c:v>2.3487975743715412</c:v>
                </c:pt>
                <c:pt idx="23">
                  <c:v>2.3785115441602556</c:v>
                </c:pt>
                <c:pt idx="24">
                  <c:v>2.4055811610061371</c:v>
                </c:pt>
                <c:pt idx="25">
                  <c:v>2.4301731434755895</c:v>
                </c:pt>
                <c:pt idx="26">
                  <c:v>2.4524522442362722</c:v>
                </c:pt>
                <c:pt idx="27">
                  <c:v>2.4725797210167286</c:v>
                </c:pt>
                <c:pt idx="28">
                  <c:v>2.4907120453287495</c:v>
                </c:pt>
                <c:pt idx="29">
                  <c:v>2.5069998532190652</c:v>
                </c:pt>
                <c:pt idx="30">
                  <c:v>2.5215871319960752</c:v>
                </c:pt>
                <c:pt idx="31">
                  <c:v>2.5346106287838248</c:v>
                </c:pt>
                <c:pt idx="32">
                  <c:v>2.5461994609608354</c:v>
                </c:pt>
                <c:pt idx="33">
                  <c:v>2.5564749049124225</c:v>
                </c:pt>
                <c:pt idx="34">
                  <c:v>2.5655503377908855</c:v>
                </c:pt>
                <c:pt idx="35">
                  <c:v>2.5735313067912884</c:v>
                </c:pt>
                <c:pt idx="36">
                  <c:v>2.5805157014436002</c:v>
                </c:pt>
                <c:pt idx="37">
                  <c:v>2.5865940062412625</c:v>
                </c:pt>
                <c:pt idx="38">
                  <c:v>2.591849613261421</c:v>
                </c:pt>
                <c:pt idx="39">
                  <c:v>2.5963591770251928</c:v>
                </c:pt>
                <c:pt idx="40">
                  <c:v>2.6001929964986621</c:v>
                </c:pt>
                <c:pt idx="41">
                  <c:v>2.6034154117012891</c:v>
                </c:pt>
                <c:pt idx="42">
                  <c:v>2.6060852047716518</c:v>
                </c:pt>
                <c:pt idx="43">
                  <c:v>2.6082559974832082</c:v>
                </c:pt>
                <c:pt idx="44">
                  <c:v>2.6099766390774941</c:v>
                </c:pt>
                <c:pt idx="45">
                  <c:v>2.6112915798847998</c:v>
                </c:pt>
                <c:pt idx="46">
                  <c:v>2.6122412275433997</c:v>
                </c:pt>
                <c:pt idx="47">
                  <c:v>2.6128622837277358</c:v>
                </c:pt>
                <c:pt idx="48">
                  <c:v>2.6131880601796027</c:v>
                </c:pt>
                <c:pt idx="49">
                  <c:v>2.6132487735322023</c:v>
                </c:pt>
                <c:pt idx="50">
                  <c:v>2.6130718189524837</c:v>
                </c:pt>
                <c:pt idx="51">
                  <c:v>2.6126820230280861</c:v>
                </c:pt>
                <c:pt idx="52">
                  <c:v>2.6121018766163453</c:v>
                </c:pt>
                <c:pt idx="53">
                  <c:v>2.6113517485744806</c:v>
                </c:pt>
                <c:pt idx="54">
                  <c:v>2.6104500814203342</c:v>
                </c:pt>
                <c:pt idx="55">
                  <c:v>2.609413570048106</c:v>
                </c:pt>
                <c:pt idx="56">
                  <c:v>2.6082573246554648</c:v>
                </c:pt>
                <c:pt idx="57">
                  <c:v>2.6069950190382785</c:v>
                </c:pt>
                <c:pt idx="58">
                  <c:v>2.6056390253853894</c:v>
                </c:pt>
                <c:pt idx="59">
                  <c:v>2.6042005366652483</c:v>
                </c:pt>
                <c:pt idx="60">
                  <c:v>2.602689677644193</c:v>
                </c:pt>
                <c:pt idx="61">
                  <c:v>2.6011156055171138</c:v>
                </c:pt>
                <c:pt idx="62">
                  <c:v>2.5994866010679649</c:v>
                </c:pt>
                <c:pt idx="63">
                  <c:v>2.5978101512131628</c:v>
                </c:pt>
                <c:pt idx="64">
                  <c:v>2.5960930237165396</c:v>
                </c:pt>
                <c:pt idx="65">
                  <c:v>2.5943413348017357</c:v>
                </c:pt>
                <c:pt idx="66">
                  <c:v>2.5925606103278627</c:v>
                </c:pt>
                <c:pt idx="67">
                  <c:v>2.5907558411369327</c:v>
                </c:pt>
                <c:pt idx="68">
                  <c:v>2.5889315331280569</c:v>
                </c:pt>
                <c:pt idx="69">
                  <c:v>2.5870917525630781</c:v>
                </c:pt>
                <c:pt idx="70">
                  <c:v>2.585240167062183</c:v>
                </c:pt>
                <c:pt idx="71">
                  <c:v>2.58338008270497</c:v>
                </c:pt>
                <c:pt idx="72">
                  <c:v>2.5815144776133399</c:v>
                </c:pt>
                <c:pt idx="73">
                  <c:v>2.5796460323565586</c:v>
                </c:pt>
                <c:pt idx="74">
                  <c:v>2.5777771574860973</c:v>
                </c:pt>
                <c:pt idx="75">
                  <c:v>2.5759100184780648</c:v>
                </c:pt>
                <c:pt idx="76">
                  <c:v>2.5740465583338619</c:v>
                </c:pt>
                <c:pt idx="77">
                  <c:v>2.5721885180654187</c:v>
                </c:pt>
                <c:pt idx="78">
                  <c:v>2.5703374552688696</c:v>
                </c:pt>
                <c:pt idx="79">
                  <c:v>2.568494760970768</c:v>
                </c:pt>
                <c:pt idx="80">
                  <c:v>2.5666616749126194</c:v>
                </c:pt>
                <c:pt idx="81">
                  <c:v>2.5648392994233276</c:v>
                </c:pt>
                <c:pt idx="82">
                  <c:v>2.5630286120144024</c:v>
                </c:pt>
                <c:pt idx="83">
                  <c:v>2.5612304768194329</c:v>
                </c:pt>
                <c:pt idx="84">
                  <c:v>2.5594456549875706</c:v>
                </c:pt>
                <c:pt idx="85">
                  <c:v>2.5576748141297676</c:v>
                </c:pt>
                <c:pt idx="86">
                  <c:v>2.5559185369071598</c:v>
                </c:pt>
                <c:pt idx="87">
                  <c:v>2.5541773288419307</c:v>
                </c:pt>
                <c:pt idx="88">
                  <c:v>2.5524516254234788</c:v>
                </c:pt>
                <c:pt idx="89">
                  <c:v>2.5507417985753444</c:v>
                </c:pt>
                <c:pt idx="90">
                  <c:v>2.5490481625423507</c:v>
                </c:pt>
                <c:pt idx="91">
                  <c:v>2.5473709792513466</c:v>
                </c:pt>
                <c:pt idx="92">
                  <c:v>2.5457104631940486</c:v>
                </c:pt>
                <c:pt idx="93">
                  <c:v>2.5440667858757866</c:v>
                </c:pt>
                <c:pt idx="94">
                  <c:v>2.5424400798696443</c:v>
                </c:pt>
                <c:pt idx="95">
                  <c:v>2.5408304425119717</c:v>
                </c:pt>
                <c:pt idx="96">
                  <c:v>2.5392379392715823</c:v>
                </c:pt>
                <c:pt idx="97">
                  <c:v>2.5376626068221668</c:v>
                </c:pt>
                <c:pt idx="98">
                  <c:v>2.5361044558444434</c:v>
                </c:pt>
                <c:pt idx="99">
                  <c:v>2.5345634735823031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5176960"/>
        <c:axId val="245175040"/>
      </c:scatterChart>
      <c:valAx>
        <c:axId val="245170944"/>
        <c:scaling>
          <c:orientation val="minMax"/>
          <c:max val="1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latin typeface="Arial"/>
                  </a:defRPr>
                </a:pPr>
                <a:r>
                  <a:rPr lang="en-US" sz="1400">
                    <a:latin typeface="Arial"/>
                  </a:rPr>
                  <a:t>Intercellular</a:t>
                </a:r>
                <a:r>
                  <a:rPr lang="en-US" sz="1400" baseline="0">
                    <a:latin typeface="Arial"/>
                  </a:rPr>
                  <a:t> CO</a:t>
                </a:r>
                <a:r>
                  <a:rPr lang="en-US" sz="1400" baseline="-25000">
                    <a:latin typeface="Arial"/>
                  </a:rPr>
                  <a:t>2</a:t>
                </a:r>
                <a:r>
                  <a:rPr lang="en-US" sz="1400" baseline="0">
                    <a:latin typeface="Arial"/>
                  </a:rPr>
                  <a:t> partial pressure (Pa)</a:t>
                </a:r>
                <a:endParaRPr lang="en-US" sz="1400">
                  <a:latin typeface="Arial"/>
                </a:endParaRPr>
              </a:p>
            </c:rich>
          </c:tx>
          <c:layout>
            <c:manualLayout>
              <c:xMode val="edge"/>
              <c:yMode val="edge"/>
              <c:x val="0.26365397858683504"/>
              <c:y val="0.87802316587000928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txPr>
          <a:bodyPr/>
          <a:lstStyle/>
          <a:p>
            <a:pPr>
              <a:defRPr sz="1200">
                <a:latin typeface="Arial"/>
              </a:defRPr>
            </a:pPr>
            <a:endParaRPr lang="en-US"/>
          </a:p>
        </c:txPr>
        <c:crossAx val="245172864"/>
        <c:crossesAt val="-2.5"/>
        <c:crossBetween val="midCat"/>
      </c:valAx>
      <c:valAx>
        <c:axId val="245172864"/>
        <c:scaling>
          <c:orientation val="minMax"/>
          <c:max val="1"/>
          <c:min val="-2.5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400">
                    <a:latin typeface="Arial"/>
                  </a:defRPr>
                </a:pPr>
                <a:r>
                  <a:rPr lang="en-US" sz="1400">
                    <a:latin typeface="Arial"/>
                  </a:rPr>
                  <a:t>Residual (umolm</a:t>
                </a:r>
                <a:r>
                  <a:rPr lang="en-US" sz="1400" baseline="30000">
                    <a:latin typeface="Arial"/>
                  </a:rPr>
                  <a:t>-2</a:t>
                </a:r>
                <a:r>
                  <a:rPr lang="en-US" sz="1400">
                    <a:latin typeface="Arial"/>
                  </a:rPr>
                  <a:t>s</a:t>
                </a:r>
                <a:r>
                  <a:rPr lang="en-US" sz="1400" baseline="30000">
                    <a:latin typeface="Arial"/>
                  </a:rPr>
                  <a:t>-1</a:t>
                </a:r>
                <a:r>
                  <a:rPr lang="en-US" sz="1400">
                    <a:latin typeface="Arial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6.4754359294197147E-3"/>
              <c:y val="0.29398143556992401"/>
            </c:manualLayout>
          </c:layout>
          <c:overlay val="0"/>
        </c:title>
        <c:numFmt formatCode="0.00" sourceLinked="0"/>
        <c:majorTickMark val="in"/>
        <c:minorTickMark val="none"/>
        <c:tickLblPos val="nextTo"/>
        <c:txPr>
          <a:bodyPr/>
          <a:lstStyle/>
          <a:p>
            <a:pPr>
              <a:defRPr sz="1200">
                <a:latin typeface="Arial"/>
              </a:defRPr>
            </a:pPr>
            <a:endParaRPr lang="en-US"/>
          </a:p>
        </c:txPr>
        <c:crossAx val="245170944"/>
        <c:crosses val="autoZero"/>
        <c:crossBetween val="midCat"/>
        <c:majorUnit val="0.5"/>
        <c:minorUnit val="0.1"/>
      </c:valAx>
      <c:valAx>
        <c:axId val="245175040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400">
                    <a:latin typeface="Arial"/>
                  </a:defRPr>
                </a:pPr>
                <a:r>
                  <a:rPr lang="en-US" sz="1400">
                    <a:latin typeface="Arial"/>
                  </a:rPr>
                  <a:t>The ratio R of beta factors</a:t>
                </a:r>
              </a:p>
            </c:rich>
          </c:tx>
          <c:layout>
            <c:manualLayout>
              <c:xMode val="edge"/>
              <c:yMode val="edge"/>
              <c:x val="0.95476014136846754"/>
              <c:y val="0.25789841131319541"/>
            </c:manualLayout>
          </c:layout>
          <c:overlay val="0"/>
        </c:title>
        <c:numFmt formatCode="0.00" sourceLinked="0"/>
        <c:majorTickMark val="in"/>
        <c:minorTickMark val="none"/>
        <c:tickLblPos val="nextTo"/>
        <c:txPr>
          <a:bodyPr/>
          <a:lstStyle/>
          <a:p>
            <a:pPr>
              <a:defRPr sz="1200">
                <a:latin typeface="Arial"/>
              </a:defRPr>
            </a:pPr>
            <a:endParaRPr lang="en-US"/>
          </a:p>
        </c:txPr>
        <c:crossAx val="245176960"/>
        <c:crosses val="max"/>
        <c:crossBetween val="midCat"/>
      </c:valAx>
      <c:valAx>
        <c:axId val="2451769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5175040"/>
        <c:crosses val="autoZero"/>
        <c:crossBetween val="midCat"/>
      </c:valAx>
      <c:spPr>
        <a:ln>
          <a:noFill/>
        </a:ln>
      </c:spPr>
    </c:plotArea>
    <c:legend>
      <c:legendPos val="t"/>
      <c:layout/>
      <c:overlay val="0"/>
      <c:txPr>
        <a:bodyPr/>
        <a:lstStyle/>
        <a:p>
          <a:pPr>
            <a:defRPr sz="1200" b="1" i="0">
              <a:latin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  <a:alpha val="70000"/>
      </a:schemeClr>
    </a:solidFill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61</xdr:row>
      <xdr:rowOff>68580</xdr:rowOff>
    </xdr:from>
    <xdr:to>
      <xdr:col>5</xdr:col>
      <xdr:colOff>822960</xdr:colOff>
      <xdr:row>87</xdr:row>
      <xdr:rowOff>22860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30480</xdr:colOff>
      <xdr:row>61</xdr:row>
      <xdr:rowOff>81280</xdr:rowOff>
    </xdr:from>
    <xdr:to>
      <xdr:col>19</xdr:col>
      <xdr:colOff>297180</xdr:colOff>
      <xdr:row>87</xdr:row>
      <xdr:rowOff>15240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mailto:Jmax@25oC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Jmax@25oC" TargetMode="External"/><Relationship Id="rId1" Type="http://schemas.openxmlformats.org/officeDocument/2006/relationships/hyperlink" Target="mailto:Vcmax@25oC" TargetMode="External"/><Relationship Id="rId6" Type="http://schemas.openxmlformats.org/officeDocument/2006/relationships/hyperlink" Target="mailto:Vcmax@25oC" TargetMode="External"/><Relationship Id="rId5" Type="http://schemas.openxmlformats.org/officeDocument/2006/relationships/hyperlink" Target="mailto:Jmax@25oC" TargetMode="External"/><Relationship Id="rId4" Type="http://schemas.openxmlformats.org/officeDocument/2006/relationships/hyperlink" Target="mailto:Vcmax@25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208"/>
  <sheetViews>
    <sheetView tabSelected="1" zoomScaleNormal="100" workbookViewId="0">
      <selection sqref="A1:M1"/>
    </sheetView>
  </sheetViews>
  <sheetFormatPr defaultColWidth="8.7109375" defaultRowHeight="15" x14ac:dyDescent="0.2"/>
  <cols>
    <col min="1" max="1" width="6.140625" style="3" customWidth="1"/>
    <col min="2" max="2" width="15.7109375" style="3" customWidth="1"/>
    <col min="3" max="3" width="14.7109375" style="3" customWidth="1"/>
    <col min="4" max="4" width="14.140625" style="3" customWidth="1"/>
    <col min="5" max="5" width="13" style="3" customWidth="1"/>
    <col min="6" max="6" width="12.140625" style="3" customWidth="1"/>
    <col min="7" max="7" width="9.7109375" style="3" customWidth="1"/>
    <col min="8" max="8" width="17.42578125" style="3" customWidth="1"/>
    <col min="9" max="9" width="19.7109375" style="3" customWidth="1"/>
    <col min="10" max="10" width="13.28515625" style="3" customWidth="1"/>
    <col min="11" max="11" width="12.140625" style="3" customWidth="1"/>
    <col min="12" max="12" width="12.42578125" style="3" customWidth="1"/>
    <col min="13" max="13" width="17.42578125" style="3" customWidth="1"/>
    <col min="14" max="15" width="9.7109375" style="3" customWidth="1"/>
    <col min="16" max="16" width="9" style="3" bestFit="1" customWidth="1"/>
    <col min="17" max="17" width="9.140625" style="3" bestFit="1" customWidth="1"/>
    <col min="18" max="18" width="9.28515625" style="3" bestFit="1" customWidth="1"/>
    <col min="19" max="22" width="9.140625" style="3" bestFit="1" customWidth="1"/>
    <col min="23" max="23" width="9.28515625" style="3" bestFit="1" customWidth="1"/>
    <col min="24" max="27" width="9.140625" style="3" bestFit="1" customWidth="1"/>
    <col min="28" max="28" width="8.85546875" style="3" bestFit="1" customWidth="1"/>
    <col min="29" max="29" width="9.140625" style="3" bestFit="1" customWidth="1"/>
    <col min="30" max="33" width="9" style="3" bestFit="1" customWidth="1"/>
    <col min="34" max="34" width="9.140625" style="3" bestFit="1" customWidth="1"/>
    <col min="35" max="35" width="9.28515625" style="3" bestFit="1" customWidth="1"/>
    <col min="36" max="44" width="9.140625" style="3" bestFit="1" customWidth="1"/>
    <col min="45" max="46" width="8.85546875" style="3" bestFit="1" customWidth="1"/>
    <col min="47" max="16384" width="8.7109375" style="3"/>
  </cols>
  <sheetData>
    <row r="1" spans="1:32" ht="30" x14ac:dyDescent="0.25">
      <c r="A1" s="77" t="s">
        <v>97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6"/>
      <c r="O1" s="6"/>
    </row>
    <row r="2" spans="1:32" s="1" customFormat="1" ht="15.75" x14ac:dyDescent="0.25">
      <c r="A2" s="40" t="s">
        <v>98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5"/>
      <c r="O2" s="5"/>
      <c r="P2" s="5"/>
      <c r="Q2" s="5"/>
      <c r="R2" s="5"/>
      <c r="S2" s="5"/>
      <c r="T2" s="5"/>
      <c r="U2" s="5"/>
      <c r="V2" s="5"/>
      <c r="W2" s="5"/>
    </row>
    <row r="3" spans="1:32" s="2" customFormat="1" ht="15.75" x14ac:dyDescent="0.25">
      <c r="A3" s="40" t="s">
        <v>99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5"/>
      <c r="O3" s="5"/>
      <c r="P3" s="5"/>
      <c r="Q3" s="5"/>
      <c r="R3" s="5"/>
      <c r="S3" s="5"/>
      <c r="T3" s="5"/>
      <c r="U3" s="5"/>
      <c r="V3" s="5"/>
      <c r="W3" s="5"/>
    </row>
    <row r="4" spans="1:32" s="2" customFormat="1" ht="15.75" x14ac:dyDescent="0.25">
      <c r="A4" s="40" t="s">
        <v>100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5"/>
      <c r="O4" s="5"/>
      <c r="P4" s="5"/>
      <c r="Q4" s="5"/>
      <c r="R4" s="5"/>
      <c r="S4" s="5"/>
      <c r="T4" s="5"/>
      <c r="U4" s="5"/>
      <c r="V4" s="5"/>
      <c r="W4" s="5"/>
    </row>
    <row r="5" spans="1:32" s="2" customFormat="1" ht="15.75" x14ac:dyDescent="0.25">
      <c r="A5" s="40" t="s">
        <v>101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5"/>
      <c r="O5" s="5"/>
      <c r="P5" s="5"/>
      <c r="Q5" s="5"/>
      <c r="R5" s="5"/>
      <c r="S5" s="5"/>
      <c r="T5" s="5"/>
      <c r="U5" s="5"/>
      <c r="V5" s="5"/>
      <c r="W5" s="5"/>
    </row>
    <row r="6" spans="1:32" s="2" customFormat="1" ht="15.6" x14ac:dyDescent="0.3">
      <c r="A6" s="40" t="s">
        <v>82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5"/>
      <c r="O6" s="5"/>
      <c r="P6" s="5"/>
      <c r="Q6" s="5"/>
      <c r="R6" s="5"/>
      <c r="S6" s="5"/>
      <c r="T6" s="5"/>
      <c r="U6" s="5"/>
      <c r="V6" s="5"/>
      <c r="W6" s="5"/>
    </row>
    <row r="7" spans="1:32" s="9" customFormat="1" ht="40.9" customHeight="1" x14ac:dyDescent="0.3">
      <c r="A7" s="86" t="s">
        <v>68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10"/>
      <c r="O7" s="10"/>
    </row>
    <row r="8" spans="1:32" s="8" customFormat="1" ht="15" customHeight="1" x14ac:dyDescent="0.25">
      <c r="A8" s="79" t="s">
        <v>76</v>
      </c>
      <c r="B8" s="80"/>
      <c r="C8" s="80"/>
      <c r="D8" s="80"/>
      <c r="E8" s="11" t="s">
        <v>0</v>
      </c>
      <c r="F8" s="11" t="s">
        <v>1</v>
      </c>
      <c r="G8" s="12" t="s">
        <v>73</v>
      </c>
      <c r="H8" s="13" t="s">
        <v>13</v>
      </c>
      <c r="I8" s="13" t="s">
        <v>16</v>
      </c>
      <c r="J8" s="13" t="s">
        <v>14</v>
      </c>
      <c r="K8" s="13" t="s">
        <v>15</v>
      </c>
      <c r="L8" s="13" t="s">
        <v>80</v>
      </c>
      <c r="M8" s="13" t="s">
        <v>6</v>
      </c>
      <c r="N8" s="14"/>
      <c r="O8" s="14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s="8" customFormat="1" ht="15" customHeight="1" x14ac:dyDescent="0.25">
      <c r="A9" s="80"/>
      <c r="B9" s="80"/>
      <c r="C9" s="80"/>
      <c r="D9" s="80"/>
      <c r="E9" s="13" t="s">
        <v>102</v>
      </c>
      <c r="F9" s="13" t="s">
        <v>102</v>
      </c>
      <c r="G9" s="13" t="s">
        <v>102</v>
      </c>
      <c r="H9" s="13" t="s">
        <v>103</v>
      </c>
      <c r="I9" s="13" t="s">
        <v>102</v>
      </c>
      <c r="J9" s="13" t="s">
        <v>8</v>
      </c>
      <c r="K9" s="13" t="s">
        <v>8</v>
      </c>
      <c r="L9" s="13" t="s">
        <v>8</v>
      </c>
      <c r="M9" s="13" t="s">
        <v>7</v>
      </c>
      <c r="N9" s="14"/>
      <c r="O9" s="14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37.15" customHeight="1" x14ac:dyDescent="0.25">
      <c r="A10" s="81" t="s">
        <v>50</v>
      </c>
      <c r="B10" s="81"/>
      <c r="C10" s="81"/>
      <c r="D10" s="81"/>
      <c r="E10" s="15">
        <v>90</v>
      </c>
      <c r="F10" s="15">
        <v>110</v>
      </c>
      <c r="G10" s="15">
        <v>10</v>
      </c>
      <c r="H10" s="15">
        <v>1</v>
      </c>
      <c r="I10" s="15">
        <v>0.5</v>
      </c>
      <c r="J10" s="15">
        <v>27.238</v>
      </c>
      <c r="K10" s="15">
        <v>16582</v>
      </c>
      <c r="L10" s="15">
        <v>3.7429999999999999</v>
      </c>
      <c r="M10" s="15">
        <v>0.85</v>
      </c>
      <c r="N10" s="16"/>
      <c r="O10" s="16"/>
    </row>
    <row r="11" spans="1:32" s="7" customFormat="1" ht="34.9" customHeight="1" x14ac:dyDescent="0.25">
      <c r="A11" s="82" t="s">
        <v>83</v>
      </c>
      <c r="B11" s="82"/>
      <c r="C11" s="82"/>
      <c r="D11" s="82"/>
      <c r="E11" s="43">
        <v>48.373713027329032</v>
      </c>
      <c r="F11" s="43">
        <v>104.77826469377212</v>
      </c>
      <c r="G11" s="43">
        <f>G10</f>
        <v>10</v>
      </c>
      <c r="H11" s="43"/>
      <c r="I11" s="43">
        <v>0.650353162730676</v>
      </c>
      <c r="J11" s="17">
        <v>27.238</v>
      </c>
      <c r="K11" s="17">
        <v>16582</v>
      </c>
      <c r="L11" s="17">
        <v>3.7429999999999999</v>
      </c>
      <c r="M11" s="17">
        <v>0.85</v>
      </c>
      <c r="N11" s="14" t="s">
        <v>77</v>
      </c>
      <c r="O11" s="14"/>
    </row>
    <row r="12" spans="1:32" ht="15" customHeight="1" x14ac:dyDescent="0.25">
      <c r="A12" s="92" t="s">
        <v>84</v>
      </c>
      <c r="B12" s="93"/>
      <c r="C12" s="93"/>
      <c r="D12" s="93"/>
      <c r="E12" s="85" t="s">
        <v>0</v>
      </c>
      <c r="F12" s="85" t="s">
        <v>1</v>
      </c>
      <c r="G12" s="85" t="s">
        <v>2</v>
      </c>
      <c r="H12" s="85" t="s">
        <v>13</v>
      </c>
      <c r="I12" s="85" t="s">
        <v>16</v>
      </c>
      <c r="J12" s="85" t="s">
        <v>14</v>
      </c>
      <c r="K12" s="85" t="s">
        <v>15</v>
      </c>
      <c r="L12" s="85" t="s">
        <v>81</v>
      </c>
      <c r="M12" s="11"/>
      <c r="N12" s="18"/>
      <c r="O12" s="16"/>
    </row>
    <row r="13" spans="1:32" ht="15" customHeight="1" x14ac:dyDescent="0.25">
      <c r="A13" s="93"/>
      <c r="B13" s="93"/>
      <c r="C13" s="93"/>
      <c r="D13" s="93"/>
      <c r="E13" s="85"/>
      <c r="F13" s="85"/>
      <c r="G13" s="85"/>
      <c r="H13" s="85"/>
      <c r="I13" s="85"/>
      <c r="J13" s="85"/>
      <c r="K13" s="85"/>
      <c r="L13" s="85"/>
      <c r="M13" s="13"/>
      <c r="N13" s="18"/>
      <c r="O13" s="16"/>
    </row>
    <row r="14" spans="1:32" ht="15" customHeight="1" x14ac:dyDescent="0.25">
      <c r="A14" s="93"/>
      <c r="B14" s="93"/>
      <c r="C14" s="93"/>
      <c r="D14" s="93"/>
      <c r="E14" s="85"/>
      <c r="F14" s="85"/>
      <c r="G14" s="85"/>
      <c r="H14" s="85"/>
      <c r="I14" s="85"/>
      <c r="J14" s="85"/>
      <c r="K14" s="85"/>
      <c r="L14" s="85"/>
      <c r="M14" s="11"/>
      <c r="N14" s="18"/>
      <c r="O14" s="16"/>
    </row>
    <row r="15" spans="1:32" ht="15" customHeight="1" x14ac:dyDescent="0.25">
      <c r="A15" s="19" t="s">
        <v>59</v>
      </c>
      <c r="B15" s="18" t="s">
        <v>18</v>
      </c>
      <c r="C15" s="18" t="s">
        <v>17</v>
      </c>
      <c r="D15" s="19"/>
      <c r="E15" s="18">
        <v>65.33</v>
      </c>
      <c r="F15" s="18">
        <v>43.54</v>
      </c>
      <c r="G15" s="18">
        <v>53.1</v>
      </c>
      <c r="H15" s="18">
        <v>49.6</v>
      </c>
      <c r="I15" s="18">
        <v>46.39</v>
      </c>
      <c r="J15" s="18">
        <v>80.989999999999995</v>
      </c>
      <c r="K15" s="18">
        <v>23.72</v>
      </c>
      <c r="L15" s="18">
        <v>24.46</v>
      </c>
      <c r="M15" s="16"/>
      <c r="N15" s="16"/>
      <c r="O15" s="16"/>
    </row>
    <row r="16" spans="1:32" x14ac:dyDescent="0.25">
      <c r="A16" s="19" t="s">
        <v>60</v>
      </c>
      <c r="B16" s="18" t="s">
        <v>19</v>
      </c>
      <c r="C16" s="18" t="s">
        <v>17</v>
      </c>
      <c r="D16" s="19"/>
      <c r="E16" s="18">
        <v>0</v>
      </c>
      <c r="F16" s="18">
        <v>0</v>
      </c>
      <c r="G16" s="18">
        <v>201.8</v>
      </c>
      <c r="H16" s="18">
        <v>437.4</v>
      </c>
      <c r="I16" s="18">
        <v>0</v>
      </c>
      <c r="J16" s="18">
        <v>0</v>
      </c>
      <c r="K16" s="18">
        <v>0</v>
      </c>
      <c r="L16" s="18">
        <v>0</v>
      </c>
      <c r="M16" s="16"/>
      <c r="N16" s="41"/>
      <c r="O16" s="16"/>
    </row>
    <row r="17" spans="1:59" x14ac:dyDescent="0.25">
      <c r="A17" s="19" t="s">
        <v>61</v>
      </c>
      <c r="B17" s="18" t="s">
        <v>20</v>
      </c>
      <c r="C17" s="18" t="s">
        <v>21</v>
      </c>
      <c r="D17" s="19"/>
      <c r="E17" s="18">
        <v>0</v>
      </c>
      <c r="F17" s="18">
        <v>0</v>
      </c>
      <c r="G17" s="18">
        <v>0.65</v>
      </c>
      <c r="H17" s="18">
        <v>1.4</v>
      </c>
      <c r="I17" s="18">
        <v>0</v>
      </c>
      <c r="J17" s="18">
        <v>0</v>
      </c>
      <c r="K17" s="18">
        <v>0</v>
      </c>
      <c r="L17" s="18">
        <v>0</v>
      </c>
      <c r="M17" s="16"/>
      <c r="N17" s="42"/>
      <c r="O17" s="16"/>
    </row>
    <row r="18" spans="1:59" ht="15" customHeight="1" x14ac:dyDescent="0.25">
      <c r="A18" s="79" t="s">
        <v>62</v>
      </c>
      <c r="B18" s="80"/>
      <c r="C18" s="80"/>
      <c r="D18" s="80"/>
      <c r="E18" s="11" t="s">
        <v>3</v>
      </c>
      <c r="F18" s="11" t="s">
        <v>5</v>
      </c>
      <c r="G18" s="11" t="s">
        <v>11</v>
      </c>
      <c r="H18" s="11" t="s">
        <v>12</v>
      </c>
      <c r="I18" s="11"/>
      <c r="J18" s="11"/>
      <c r="K18" s="11"/>
      <c r="L18" s="11"/>
      <c r="M18" s="11"/>
      <c r="N18" s="16"/>
      <c r="O18" s="16"/>
    </row>
    <row r="19" spans="1:59" ht="15" customHeight="1" x14ac:dyDescent="0.25">
      <c r="A19" s="80"/>
      <c r="B19" s="80"/>
      <c r="C19" s="80"/>
      <c r="D19" s="80"/>
      <c r="E19" s="13" t="s">
        <v>4</v>
      </c>
      <c r="F19" s="13" t="s">
        <v>102</v>
      </c>
      <c r="G19" s="13" t="s">
        <v>8</v>
      </c>
      <c r="H19" s="13" t="s">
        <v>8</v>
      </c>
      <c r="I19" s="13"/>
      <c r="J19" s="13"/>
      <c r="K19" s="13"/>
      <c r="L19" s="13"/>
      <c r="M19" s="13"/>
      <c r="N19" s="16"/>
      <c r="O19" s="16"/>
    </row>
    <row r="20" spans="1:59" ht="25.15" customHeight="1" x14ac:dyDescent="0.25">
      <c r="A20" s="95" t="s">
        <v>85</v>
      </c>
      <c r="B20" s="95"/>
      <c r="C20" s="95"/>
      <c r="D20" s="95"/>
      <c r="E20" s="20">
        <v>25</v>
      </c>
      <c r="F20" s="20">
        <v>1200</v>
      </c>
      <c r="G20" s="20">
        <v>100000</v>
      </c>
      <c r="H20" s="20">
        <v>20950</v>
      </c>
      <c r="I20" s="16"/>
      <c r="J20" s="16"/>
      <c r="K20" s="16"/>
      <c r="L20" s="16"/>
      <c r="M20" s="16"/>
      <c r="N20" s="16"/>
      <c r="O20" s="16"/>
    </row>
    <row r="21" spans="1:59" ht="24" customHeight="1" x14ac:dyDescent="0.25">
      <c r="A21" s="96" t="s">
        <v>78</v>
      </c>
      <c r="B21" s="96"/>
      <c r="C21" s="96"/>
      <c r="D21" s="96"/>
      <c r="E21" s="45">
        <v>15</v>
      </c>
      <c r="F21" s="45">
        <v>200</v>
      </c>
      <c r="G21" s="45">
        <v>100000</v>
      </c>
      <c r="H21" s="45">
        <v>20950</v>
      </c>
      <c r="I21" s="16"/>
      <c r="J21" s="16"/>
      <c r="K21" s="16"/>
      <c r="L21" s="16"/>
      <c r="M21" s="16"/>
      <c r="N21" s="16"/>
      <c r="O21" s="16"/>
    </row>
    <row r="22" spans="1:59" ht="37.9" customHeight="1" x14ac:dyDescent="0.25">
      <c r="A22" s="90" t="s">
        <v>79</v>
      </c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16"/>
      <c r="O22" s="16"/>
    </row>
    <row r="23" spans="1:59" x14ac:dyDescent="0.25">
      <c r="A23" s="91" t="s">
        <v>67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4"/>
      <c r="Q23" s="4"/>
      <c r="R23" s="4"/>
      <c r="S23" s="4"/>
    </row>
    <row r="24" spans="1:59" x14ac:dyDescent="0.25">
      <c r="A24" s="22"/>
      <c r="B24" s="22"/>
      <c r="C24" s="22" t="s">
        <v>22</v>
      </c>
      <c r="D24" s="22" t="s">
        <v>23</v>
      </c>
      <c r="E24" s="22" t="s">
        <v>24</v>
      </c>
      <c r="F24" s="22" t="s">
        <v>25</v>
      </c>
      <c r="G24" s="22" t="s">
        <v>26</v>
      </c>
      <c r="H24" s="22" t="s">
        <v>27</v>
      </c>
      <c r="I24" s="22" t="s">
        <v>28</v>
      </c>
      <c r="J24" s="22" t="s">
        <v>88</v>
      </c>
      <c r="K24" s="22" t="s">
        <v>29</v>
      </c>
      <c r="L24" s="22" t="s">
        <v>30</v>
      </c>
      <c r="M24" s="22" t="s">
        <v>32</v>
      </c>
      <c r="N24" s="22" t="s">
        <v>33</v>
      </c>
      <c r="O24" s="22" t="s">
        <v>34</v>
      </c>
    </row>
    <row r="25" spans="1:59" ht="16.149999999999999" x14ac:dyDescent="0.25">
      <c r="A25" s="22"/>
      <c r="B25" s="22"/>
      <c r="C25" s="22" t="s">
        <v>102</v>
      </c>
      <c r="D25" s="22" t="s">
        <v>102</v>
      </c>
      <c r="E25" s="22" t="s">
        <v>102</v>
      </c>
      <c r="F25" s="22" t="s">
        <v>103</v>
      </c>
      <c r="G25" s="22" t="s">
        <v>102</v>
      </c>
      <c r="H25" s="22" t="s">
        <v>8</v>
      </c>
      <c r="I25" s="22" t="s">
        <v>8</v>
      </c>
      <c r="J25" s="22" t="s">
        <v>8</v>
      </c>
      <c r="K25" s="22" t="s">
        <v>102</v>
      </c>
      <c r="L25" s="22" t="s">
        <v>31</v>
      </c>
      <c r="M25" s="22" t="s">
        <v>31</v>
      </c>
      <c r="N25" s="22"/>
      <c r="O25" s="22"/>
    </row>
    <row r="26" spans="1:59" ht="57" customHeight="1" x14ac:dyDescent="0.25">
      <c r="A26" s="94" t="s">
        <v>86</v>
      </c>
      <c r="B26" s="94"/>
      <c r="C26" s="23">
        <f t="shared" ref="C26:J26" si="0">E10*EXP(E$15*(1-298.15/(273.15+$E$20))/(0.0083144*298.15))*(1+EXP((E$17*298.15-E$16)/(0.0083144*298.15)))/(1+EXP((E$17*(273.15+$E$20)-E$16)/(0.0083144*(273.15+$E$20))))</f>
        <v>90</v>
      </c>
      <c r="D26" s="23">
        <f t="shared" si="0"/>
        <v>110</v>
      </c>
      <c r="E26" s="23">
        <f t="shared" si="0"/>
        <v>10</v>
      </c>
      <c r="F26" s="23">
        <f t="shared" si="0"/>
        <v>1</v>
      </c>
      <c r="G26" s="23">
        <f t="shared" si="0"/>
        <v>0.5</v>
      </c>
      <c r="H26" s="23">
        <f t="shared" si="0"/>
        <v>27.238</v>
      </c>
      <c r="I26" s="23">
        <f t="shared" si="0"/>
        <v>16582</v>
      </c>
      <c r="J26" s="23">
        <f t="shared" si="0"/>
        <v>3.7429999999999999</v>
      </c>
      <c r="K26" s="44">
        <f>(N26+D26-SQRT(O26))/(2*M26)</f>
        <v>108.96042848276424</v>
      </c>
      <c r="L26" s="44">
        <f>0.352+0.022*$E$20-0.00034*$E$20*$E$20</f>
        <v>0.68949999999999989</v>
      </c>
      <c r="M26" s="44">
        <f>0.76+0.018*$E$20-0.00037*$E$20*$E$20</f>
        <v>0.97875000000000001</v>
      </c>
      <c r="N26" s="23">
        <f>$M$10*$F$20*$L26*0.5</f>
        <v>351.64499999999992</v>
      </c>
      <c r="O26" s="23">
        <f>(N26+D26)^2-4*M26*N26*D26</f>
        <v>61680.186774999951</v>
      </c>
    </row>
    <row r="27" spans="1:59" ht="49.9" customHeight="1" x14ac:dyDescent="0.25">
      <c r="A27" s="94" t="s">
        <v>51</v>
      </c>
      <c r="B27" s="94"/>
      <c r="C27" s="44">
        <f>E11*EXP(E$15*(1-298.15/(273.15+$E$20))/(0.0083144*298.15))*(1+EXP((E$17*298.15-E$16)/(0.0083144*298.15)))/(1+EXP((E$17*(273.15+$E$20)-E$16)/(0.0083144*(273.15+$E$20))))</f>
        <v>48.373713027329032</v>
      </c>
      <c r="D27" s="44">
        <f>F11*EXP(F$15*(1-298.15/(273.15+$E$20))/(0.0083144*298.15))*(1+EXP((F$17*298.15-F$16)/(0.0083144*298.15)))/(1+EXP((F$17*(273.15+$E$20)-F$16)/(0.0083144*(273.15+$E$20))))</f>
        <v>104.77826469377212</v>
      </c>
      <c r="E27" s="23">
        <f>G11*EXP(G$15*(1-298.15/(273.15+$E$20))/(0.0083144*298.15))*(1+EXP((G$17*298.15-G$16)/(0.0083144*298.15)))/(1+EXP((G$17*(273.15+$E$20)-G$16)/(0.0083144*(273.15+$E$20))))</f>
        <v>10</v>
      </c>
      <c r="F27" s="23"/>
      <c r="G27" s="44">
        <f>I11*EXP(I$15*(1-298.15/(273.15+$E$20))/(0.0083144*298.15))*(1+EXP((I$17*298.15-I$16)/(0.0083144*298.15)))/(1+EXP((I$17*(273.15+$E$20)-I$16)/(0.0083144*(273.15+$E$20))))</f>
        <v>0.650353162730676</v>
      </c>
      <c r="H27" s="23">
        <f>J11*EXP(J$15*(1-298.15/(273.15+$E$20))/(0.0083144*298.15))*(1+EXP((J$17*298.15-J$16)/(0.0083144*298.15)))/(1+EXP((J$17*(273.15+$E$20)-J$16)/(0.0083144*(273.15+$E$20))))</f>
        <v>27.238</v>
      </c>
      <c r="I27" s="23">
        <f>K11*EXP(K$15*(1-298.15/(273.15+$E$20))/(0.0083144*298.15))*(1+EXP((K$17*298.15-K$16)/(0.0083144*298.15)))/(1+EXP((K$17*(273.15+$E$20)-K$16)/(0.0083144*(273.15+$E$20))))</f>
        <v>16582</v>
      </c>
      <c r="J27" s="23">
        <f>L11*EXP(L$15*(1-298.15/(273.15+$E$20))/(0.0083144*298.15))*(1+EXP((L$17*298.15-L$16)/(0.0083144*298.15)))/(1+EXP((L$17*(273.15+$E$20)-L$16)/(0.0083144*(273.15+$E$20))))</f>
        <v>3.7429999999999999</v>
      </c>
      <c r="K27" s="44">
        <f>(N27+D27-SQRT(O27))/(2*M27)</f>
        <v>103.85332579931426</v>
      </c>
      <c r="L27" s="44">
        <f>0.352+0.022*$E$20-0.00034*$E$20*$E$20</f>
        <v>0.68949999999999989</v>
      </c>
      <c r="M27" s="44">
        <f>0.76+0.018*$E$20-0.00037*$E$20*$E$20</f>
        <v>0.97875000000000001</v>
      </c>
      <c r="N27" s="23">
        <f>$M$11*$F$20*$L27*0.5</f>
        <v>351.64499999999992</v>
      </c>
      <c r="O27" s="23">
        <f>(N27+D27)^2-4*M27*N27*D27</f>
        <v>64074.988996255648</v>
      </c>
      <c r="AD27" s="60"/>
      <c r="AU27" s="59"/>
    </row>
    <row r="28" spans="1:59" ht="49.15" customHeight="1" x14ac:dyDescent="0.25">
      <c r="A28" s="75" t="s">
        <v>87</v>
      </c>
      <c r="B28" s="75"/>
      <c r="C28" s="46">
        <f t="shared" ref="C28:J28" si="1">E10*EXP(E$15*(1-298.15/(273.15+$E$21))/(0.0083144*298.15))*(1+EXP((E$17*298.15-E$16)/(0.0083144*298.15)))/(1+EXP((E$17*(273.15+$E$21)-E$16)/(0.0083144*(273.15+$E$21))))</f>
        <v>36.061137359563148</v>
      </c>
      <c r="D28" s="46">
        <f t="shared" si="1"/>
        <v>59.795939198344627</v>
      </c>
      <c r="E28" s="46">
        <f t="shared" si="1"/>
        <v>4.931892689327408</v>
      </c>
      <c r="F28" s="46">
        <f t="shared" si="1"/>
        <v>0.49954067798807561</v>
      </c>
      <c r="G28" s="46">
        <f t="shared" si="1"/>
        <v>0.26116871679071596</v>
      </c>
      <c r="H28" s="46">
        <f t="shared" si="1"/>
        <v>8.7651654834961192</v>
      </c>
      <c r="I28" s="46">
        <f t="shared" si="1"/>
        <v>11896.535718111545</v>
      </c>
      <c r="J28" s="46">
        <f t="shared" si="1"/>
        <v>2.6576896595270716</v>
      </c>
      <c r="K28" s="46">
        <f>(N28+D28-SQRT(O28))/(2*M28)</f>
        <v>44.541766039256636</v>
      </c>
      <c r="L28" s="46">
        <f>0.352+0.022*$E$21-0.00034*$E$21*$E$21</f>
        <v>0.60549999999999993</v>
      </c>
      <c r="M28" s="46">
        <f>0.76+0.018*$E$21-0.00037*$E$21*$E$21</f>
        <v>0.94674999999999998</v>
      </c>
      <c r="N28" s="46">
        <f>M10*$F$21*$L28*0.5</f>
        <v>51.467499999999994</v>
      </c>
      <c r="O28" s="46">
        <f>(N28+D28)^2-4*M28*N28*D28</f>
        <v>724.88051712766537</v>
      </c>
      <c r="AD28" s="60"/>
      <c r="AU28" s="59"/>
    </row>
    <row r="29" spans="1:59" ht="49.15" customHeight="1" x14ac:dyDescent="0.2">
      <c r="A29" s="75" t="s">
        <v>35</v>
      </c>
      <c r="B29" s="75"/>
      <c r="C29" s="46">
        <f>E11*EXP(E$15*(1-298.15/(273.15+$E$21))/(0.0083144*298.15))*(1+EXP((E$17*298.15-E$16)/(0.0083144*298.15)))/(1+EXP((E$17*(273.15+$E$21)-E$16)/(0.0083144*(273.15+$E$21))))</f>
        <v>19.38234566745113</v>
      </c>
      <c r="D29" s="46">
        <f>F11*EXP(F$15*(1-298.15/(273.15+$E$21))/(0.0083144*298.15))*(1+EXP((F$17*298.15-F$16)/(0.0083144*298.15)))/(1+EXP((F$17*(273.15+$E$21)-F$16)/(0.0083144*(273.15+$E$21))))</f>
        <v>56.957406772153242</v>
      </c>
      <c r="E29" s="46">
        <f>G11*EXP(G$15*(1-298.15/(273.15+$E$21))/(0.0083144*298.15))*(1+EXP((G$17*298.15-G$16)/(0.0083144*298.15)))/(1+EXP((G$17*(273.15+$E$21)-G$16)/(0.0083144*(273.15+$E$21))))</f>
        <v>4.931892689327408</v>
      </c>
      <c r="F29" s="46"/>
      <c r="G29" s="46">
        <f>I11*EXP(I$15*(1-298.15/(273.15+$E$21))/(0.0083144*298.15))*(1+EXP((I$17*298.15-I$16)/(0.0083144*298.15)))/(1+EXP((I$17*(273.15+$E$21)-I$16)/(0.0083144*(273.15+$E$21))))</f>
        <v>0.33970380194230865</v>
      </c>
      <c r="H29" s="46">
        <f>J11*EXP(J$15*(1-298.15/(273.15+$E$21))/(0.0083144*298.15))*(1+EXP((J$17*298.15-J$16)/(0.0083144*298.15)))/(1+EXP((J$17*(273.15+$E$21)-J$16)/(0.0083144*(273.15+$E$21))))</f>
        <v>8.7651654834961192</v>
      </c>
      <c r="I29" s="46">
        <f>K11*EXP(K$15*(1-298.15/(273.15+$E$21))/(0.0083144*298.15))*(1+EXP((K$17*298.15-K$16)/(0.0083144*298.15)))/(1+EXP((K$17*(273.15+$E$21)-K$16)/(0.0083144*(273.15+$E$21))))</f>
        <v>11896.535718111545</v>
      </c>
      <c r="J29" s="46">
        <f>L11*EXP(L$15*(1-298.15/(273.15+$E$21))/(0.0083144*298.15))*(1+EXP((L$17*298.15-L$16)/(0.0083144*298.15)))/(1+EXP((L$17*(273.15+$E$21)-L$16)/(0.0083144*(273.15+$E$21))))</f>
        <v>2.6576896595270716</v>
      </c>
      <c r="K29" s="46">
        <f>(N29+D29-SQRT(O29))/(2*M29)</f>
        <v>43.75016938784114</v>
      </c>
      <c r="L29" s="46">
        <f>0.352+0.022*$E$21-0.00034*$E$21*$E$21</f>
        <v>0.60549999999999993</v>
      </c>
      <c r="M29" s="46">
        <f>0.76+0.018*$E$21-0.00037*$E$21*$E$21</f>
        <v>0.94674999999999998</v>
      </c>
      <c r="N29" s="46">
        <f>M11*$F$21*$L29*0.5</f>
        <v>51.467499999999994</v>
      </c>
      <c r="O29" s="46">
        <f>(N29+D29)^2-4*M29*N29*D29</f>
        <v>654.53906230569009</v>
      </c>
      <c r="AD29" s="60"/>
      <c r="AU29" s="59"/>
    </row>
    <row r="30" spans="1:59" ht="15.75" x14ac:dyDescent="0.25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16"/>
      <c r="L30" s="16"/>
      <c r="M30" s="16"/>
      <c r="N30" s="16"/>
      <c r="O30" s="16"/>
    </row>
    <row r="31" spans="1:59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</row>
    <row r="32" spans="1:59" ht="15.75" x14ac:dyDescent="0.25">
      <c r="A32" s="76" t="s">
        <v>89</v>
      </c>
      <c r="B32" s="76"/>
      <c r="C32" s="76"/>
      <c r="D32" s="84" t="s">
        <v>56</v>
      </c>
      <c r="E32" s="84"/>
      <c r="F32" s="84"/>
      <c r="G32" s="83" t="s">
        <v>57</v>
      </c>
      <c r="H32" s="83"/>
      <c r="I32" s="83"/>
      <c r="J32" s="83"/>
      <c r="K32" s="83"/>
      <c r="M32" s="88" t="s">
        <v>90</v>
      </c>
      <c r="N32" s="88"/>
      <c r="O32" s="88"/>
      <c r="Q32" s="68" t="s">
        <v>94</v>
      </c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7"/>
      <c r="AV32" s="67"/>
      <c r="AW32" s="67"/>
      <c r="AX32" s="16"/>
      <c r="AZ32" s="68" t="s">
        <v>96</v>
      </c>
      <c r="BA32" s="89"/>
      <c r="BB32" s="89"/>
      <c r="BC32" s="89"/>
      <c r="BD32" s="89"/>
      <c r="BE32" s="89"/>
      <c r="BF32" s="89"/>
      <c r="BG32" s="89"/>
    </row>
    <row r="33" spans="1:58" ht="15" customHeight="1" x14ac:dyDescent="0.25">
      <c r="A33" s="76"/>
      <c r="B33" s="76"/>
      <c r="C33" s="76"/>
      <c r="D33" s="71" t="s">
        <v>58</v>
      </c>
      <c r="E33" s="71"/>
      <c r="F33" s="71"/>
      <c r="G33" s="73" t="s">
        <v>9</v>
      </c>
      <c r="H33" s="72" t="s">
        <v>64</v>
      </c>
      <c r="I33" s="72" t="s">
        <v>65</v>
      </c>
      <c r="J33" s="73" t="s">
        <v>52</v>
      </c>
      <c r="K33" s="72" t="s">
        <v>66</v>
      </c>
      <c r="M33" s="87" t="s">
        <v>70</v>
      </c>
      <c r="N33" s="70" t="s">
        <v>52</v>
      </c>
      <c r="O33" s="70" t="s">
        <v>49</v>
      </c>
      <c r="Q33" s="66" t="s">
        <v>54</v>
      </c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24"/>
      <c r="AH33" s="66" t="s">
        <v>55</v>
      </c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16"/>
      <c r="AZ33" s="36" t="s">
        <v>54</v>
      </c>
      <c r="BA33" s="36"/>
      <c r="BB33" s="36"/>
      <c r="BC33" s="36"/>
      <c r="BD33" s="36" t="s">
        <v>95</v>
      </c>
      <c r="BE33" s="36"/>
      <c r="BF33" s="36"/>
    </row>
    <row r="34" spans="1:58" ht="25.15" customHeight="1" x14ac:dyDescent="0.25">
      <c r="A34" s="25" t="s">
        <v>74</v>
      </c>
      <c r="B34" s="25" t="s">
        <v>10</v>
      </c>
      <c r="C34" s="25" t="s">
        <v>63</v>
      </c>
      <c r="D34" s="26" t="s">
        <v>10</v>
      </c>
      <c r="E34" s="26" t="s">
        <v>52</v>
      </c>
      <c r="F34" s="26" t="s">
        <v>49</v>
      </c>
      <c r="G34" s="73"/>
      <c r="H34" s="72"/>
      <c r="I34" s="72"/>
      <c r="J34" s="73"/>
      <c r="K34" s="72"/>
      <c r="M34" s="87"/>
      <c r="N34" s="70"/>
      <c r="O34" s="70"/>
      <c r="Q34" s="24" t="s">
        <v>36</v>
      </c>
      <c r="R34" s="24" t="s">
        <v>37</v>
      </c>
      <c r="S34" s="24" t="s">
        <v>40</v>
      </c>
      <c r="T34" s="24" t="s">
        <v>45</v>
      </c>
      <c r="U34" s="24" t="s">
        <v>42</v>
      </c>
      <c r="V34" s="24" t="s">
        <v>38</v>
      </c>
      <c r="W34" s="24" t="s">
        <v>39</v>
      </c>
      <c r="X34" s="24" t="s">
        <v>41</v>
      </c>
      <c r="Y34" s="24" t="s">
        <v>46</v>
      </c>
      <c r="Z34" s="24" t="s">
        <v>43</v>
      </c>
      <c r="AA34" s="24" t="s">
        <v>47</v>
      </c>
      <c r="AB34" s="24" t="s">
        <v>48</v>
      </c>
      <c r="AC34" s="24" t="s">
        <v>44</v>
      </c>
      <c r="AD34" s="61" t="s">
        <v>91</v>
      </c>
      <c r="AE34" s="61" t="s">
        <v>92</v>
      </c>
      <c r="AF34"/>
      <c r="AG34" s="24"/>
      <c r="AH34" s="24" t="s">
        <v>36</v>
      </c>
      <c r="AI34" s="24" t="s">
        <v>37</v>
      </c>
      <c r="AJ34" s="24" t="s">
        <v>40</v>
      </c>
      <c r="AK34" s="24" t="s">
        <v>45</v>
      </c>
      <c r="AL34" s="24" t="s">
        <v>42</v>
      </c>
      <c r="AM34" s="24" t="s">
        <v>38</v>
      </c>
      <c r="AN34" s="24" t="s">
        <v>39</v>
      </c>
      <c r="AO34" s="24" t="s">
        <v>41</v>
      </c>
      <c r="AP34" s="24" t="s">
        <v>46</v>
      </c>
      <c r="AQ34" s="24" t="s">
        <v>43</v>
      </c>
      <c r="AR34" s="24" t="s">
        <v>47</v>
      </c>
      <c r="AS34" s="24" t="s">
        <v>48</v>
      </c>
      <c r="AT34" s="24" t="s">
        <v>44</v>
      </c>
      <c r="AU34" s="61" t="s">
        <v>91</v>
      </c>
      <c r="AV34" s="61" t="s">
        <v>92</v>
      </c>
      <c r="AW34" s="24"/>
      <c r="AX34" s="16"/>
      <c r="AY34"/>
      <c r="AZ34" s="24" t="s">
        <v>42</v>
      </c>
      <c r="BA34" s="24" t="s">
        <v>43</v>
      </c>
      <c r="BB34" s="24" t="s">
        <v>44</v>
      </c>
      <c r="BC34" s="37"/>
      <c r="BD34" s="24" t="s">
        <v>42</v>
      </c>
      <c r="BE34" s="24" t="s">
        <v>43</v>
      </c>
      <c r="BF34" s="24" t="s">
        <v>44</v>
      </c>
    </row>
    <row r="35" spans="1:58" ht="17.25" x14ac:dyDescent="0.25">
      <c r="A35" s="25" t="s">
        <v>8</v>
      </c>
      <c r="B35" s="25" t="s">
        <v>102</v>
      </c>
      <c r="C35" s="25" t="s">
        <v>31</v>
      </c>
      <c r="D35" s="26" t="s">
        <v>104</v>
      </c>
      <c r="E35" s="26" t="s">
        <v>104</v>
      </c>
      <c r="F35" s="26" t="s">
        <v>105</v>
      </c>
      <c r="G35" s="47" t="s">
        <v>8</v>
      </c>
      <c r="H35" s="48" t="s">
        <v>104</v>
      </c>
      <c r="I35" s="48" t="s">
        <v>104</v>
      </c>
      <c r="J35" s="48" t="s">
        <v>104</v>
      </c>
      <c r="K35" s="48" t="s">
        <v>31</v>
      </c>
      <c r="M35" s="13" t="s">
        <v>102</v>
      </c>
      <c r="N35" s="13" t="s">
        <v>102</v>
      </c>
      <c r="O35" s="13" t="s">
        <v>106</v>
      </c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61" t="s">
        <v>93</v>
      </c>
      <c r="AE35" s="61" t="s">
        <v>93</v>
      </c>
      <c r="AF35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61" t="s">
        <v>93</v>
      </c>
      <c r="AV35" s="61" t="s">
        <v>93</v>
      </c>
      <c r="AW35" s="24"/>
      <c r="AX35" s="16"/>
      <c r="AY35"/>
      <c r="AZ35" s="37"/>
      <c r="BA35" s="37"/>
      <c r="BB35" s="37"/>
      <c r="BC35" s="37"/>
      <c r="BD35" s="37"/>
      <c r="BE35" s="37"/>
      <c r="BF35" s="38"/>
    </row>
    <row r="36" spans="1:58" ht="15.75" x14ac:dyDescent="0.25">
      <c r="A36" s="16">
        <v>5</v>
      </c>
      <c r="B36" s="42">
        <f t="shared" ref="B36:B53" si="2">IF($A36&gt;0,IF($AB36&gt;$J$26,IF($U36&gt;$Z36,IF($Z36&gt;$AC36,$AA36,$X36),IF($U36&gt;$AC36,$AA36,$S36)),IF($U36&gt;$Z36,$X36,$S36)),"")</f>
        <v>0.51275646933396501</v>
      </c>
      <c r="C36" s="42">
        <f t="shared" ref="C36:C53" si="3">IF(A36&gt;0,(B36-$B$57)*$D$57/((D36-$D$57)*$B$57),"")</f>
        <v>0.97258856942619476</v>
      </c>
      <c r="D36" s="49">
        <f t="shared" ref="D36:D53" si="4">IF($A36&gt;0,IF($A36&gt;$J$27,MIN($C$27*$A36/($A36+$H$27*(1+$H$20/$I$27)),$K$27*$A36/(4*$A36+8*$J$27),3*$E$27*$A36/($A36-$J$27))*(1-$J$27/$A36)-$G$27,MIN($C$27*$A36/($A36+$H$27*(1+$H$20/$I$27)),$K$27*$A36/(4*$A36+8*$J$27))*(1-$J$27/$A36)-$G$27),"")</f>
        <v>0.26194780664743056</v>
      </c>
      <c r="E36" s="49">
        <f>IF(A36&gt;0,B36-D36,"")</f>
        <v>0.25080866268653446</v>
      </c>
      <c r="F36" s="49">
        <f>IF(A36&gt;0,E36*E36,"")</f>
        <v>6.2904985278607828E-2</v>
      </c>
      <c r="G36" s="28">
        <v>1</v>
      </c>
      <c r="H36" s="49">
        <f t="shared" ref="H36:H67" si="5">IF($G36&gt;0,IF($AS36&gt;$J$28,IF($AL36&gt;$AQ36,IF($AQ36&gt;$AT36,$AR36,$AO36),IF($AL36&gt;$AT36,$AR36,$AJ36)),IF($AL36&gt;$AQ36,$AO36,$AJ36)),-9999)</f>
        <v>-0.67563094371372756</v>
      </c>
      <c r="I36" s="49">
        <f t="shared" ref="I36:I67" si="6">IF($G36&gt;0,IF($G36&gt;$J$29,MIN($C$29*$G36/($G36+$H$29*(1+$H$21/$I$29)),$K$29*$G36/(4*$G36+8*$J$29),3*$E$29*$G36/($G36-$J$29))*(1-$J$29/$G36)-$G$29,MIN($C$29*$G36/($G36+$H$29*(1+$H$21/$I$29)),$K$29*$G36/(4*$G36+8*$J$29))*(1-$J$29/$G36)-$G$29),-9999)</f>
        <v>-1.6146614470538101</v>
      </c>
      <c r="J36" s="49">
        <f>H36-I36</f>
        <v>0.93903050334008253</v>
      </c>
      <c r="K36" s="49">
        <f>(H36-$H$136)*$I$136/((I36-$I$136)*$H$136)</f>
        <v>0.92319650785549634</v>
      </c>
      <c r="M36" s="42">
        <v>0.55784017326554647</v>
      </c>
      <c r="N36" s="42">
        <f>IF(A36&gt;0,M36-B36,"")</f>
        <v>4.5083703931581454E-2</v>
      </c>
      <c r="O36" s="42">
        <f>IF(A36&gt;0,N36*N36,"")</f>
        <v>2.0325403601904931E-3</v>
      </c>
      <c r="Q36" s="58">
        <f t="shared" ref="Q36:Q53" si="7">$C$26-$G$26+($A36+$H$26*(1+$H$20/$I$26))*$F$26</f>
        <v>156.15098395850924</v>
      </c>
      <c r="R36" s="58">
        <f t="shared" ref="R36:R53" si="8">(($A36-$J$26)*$C$26-$G$26*($A36+$H$26*(1+$H$20/$I$26)))*$F$26</f>
        <v>79.804508020745402</v>
      </c>
      <c r="S36" s="58">
        <f>(Q36-SQRT(Q36*Q36-4*R36))/2</f>
        <v>0.51275646933396501</v>
      </c>
      <c r="T36" s="58">
        <f t="shared" ref="T36:T53" si="9">$A36-S36/$F$26</f>
        <v>4.487243530666035</v>
      </c>
      <c r="U36" s="58">
        <f t="shared" ref="U36:U53" si="10">(S36+$G$26)/(1-$J$26/T36)</f>
        <v>6.1061799369516576</v>
      </c>
      <c r="V36" s="58">
        <f t="shared" ref="V36:V53" si="11">$K$26/4-$G$26+($A36+2*$J$26)*$F$26</f>
        <v>39.226107120691061</v>
      </c>
      <c r="W36" s="58">
        <f t="shared" ref="W36:W53" si="12">(($A36-$J$26)*$K$26/4-$G$26*($A36+2*$J$26))*$F$26</f>
        <v>27.997814650708662</v>
      </c>
      <c r="X36" s="58">
        <f>(V36-SQRT(V36*V36-4*W36))/2</f>
        <v>0.72723731348254717</v>
      </c>
      <c r="Y36" s="58">
        <f t="shared" ref="Y36:Y53" si="13">$A36-X36/$F$26</f>
        <v>4.2727626865174528</v>
      </c>
      <c r="Z36" s="58">
        <f t="shared" ref="Z36:Z53" si="14">(X36+$G$26)/(1-$J$26/Y36)</f>
        <v>9.8981939158853898</v>
      </c>
      <c r="AA36" s="58">
        <f t="shared" ref="AA36:AA53" si="15">3*$E$26-$G$26</f>
        <v>29.5</v>
      </c>
      <c r="AB36" s="58">
        <f t="shared" ref="AB36:AB53" si="16">$A36-AA36/$F$26</f>
        <v>-24.5</v>
      </c>
      <c r="AC36" s="58">
        <f t="shared" ref="AC36:AC53" si="17">(AA36+$G$26)/(1-$J$26/AB36)</f>
        <v>26.024147576390611</v>
      </c>
      <c r="AD36" s="61" t="str">
        <f>IF($A36&gt;0,IF($AB36&gt;$J$26,IF($U36&gt;$Z36,IF($Z36&gt;$AC36,"TPU","RuBP"),IF($U36&gt;$AC36,"TPU","Rubisco")),IF($U36&gt;$Z36,"RuBP","Rubisco")),"")</f>
        <v>Rubisco</v>
      </c>
      <c r="AE36" s="62" t="str">
        <f>IF($A36&gt;0,IF($A36&gt;$J$27,IF($AZ36&gt;$BA36,IF($BA36&gt;$BB36,"TPU","RuBP"),IF($AZ36&gt;$BB36,"TPU","Rubisco")),IF($AZ36&gt;$BA36,"RuBP","Rubisco")),"")</f>
        <v>Rubisco</v>
      </c>
      <c r="AF36"/>
      <c r="AG36" s="24"/>
      <c r="AH36" s="58">
        <f t="shared" ref="AH36:AH67" si="18">$C$28-$G$28+($G36+$H$28*(1+$H$21/$I$28))*$F$28</f>
        <v>48.388778223984744</v>
      </c>
      <c r="AI36" s="58">
        <f t="shared" ref="AI36:AI67" si="19">(($G36-$J$28)*$C$28-$G$28*($G36+$H$28*(1+$H$21/$I$28)))*$F$28</f>
        <v>-33.149433068728591</v>
      </c>
      <c r="AJ36" s="58">
        <f>(AH36-SQRT(AH36*AH36-4*AI36))/2</f>
        <v>-0.67563094371372756</v>
      </c>
      <c r="AK36" s="58">
        <f t="shared" ref="AK36:AK67" si="20">$G36-AJ36/$F$28</f>
        <v>2.3525043574726769</v>
      </c>
      <c r="AL36" s="58">
        <f t="shared" ref="AL36:AL67" si="21">(AJ36+$G$28)/(1-$J$28/AK36)</f>
        <v>3.1948596091643733</v>
      </c>
      <c r="AM36" s="58">
        <f t="shared" ref="AM36:AM67" si="22">$K$28/4-$G$28+($G36+2*$J$28)*$F$28</f>
        <v>14.029061659815621</v>
      </c>
      <c r="AN36" s="58">
        <f t="shared" ref="AN36:AN67" si="23">(($G36-$J$28)*$K$28/4-$G$28*($G36+2*$J$28))*$F$28</f>
        <v>-10.045006608810658</v>
      </c>
      <c r="AO36" s="58">
        <f>(AM36-SQRT(AM36*AM36-4*AN36))/2</f>
        <v>-0.68278359608115391</v>
      </c>
      <c r="AP36" s="58">
        <f t="shared" ref="AP36:AP67" si="24">$G36-AO36/$F$28</f>
        <v>2.3668228157736784</v>
      </c>
      <c r="AQ36" s="58">
        <f t="shared" ref="AQ36:AQ67" si="25">(AO36+$G$28)/(1-$J$28/AP36)</f>
        <v>3.4307372504111084</v>
      </c>
      <c r="AR36" s="58">
        <f t="shared" ref="AR36:AR67" si="26">3*$E$28-$G$28</f>
        <v>14.534509351191508</v>
      </c>
      <c r="AS36" s="58">
        <f t="shared" ref="AS36:AS67" si="27">$G36-AR36/$F$28</f>
        <v>-28.095747336793377</v>
      </c>
      <c r="AT36" s="58">
        <f t="shared" ref="AT36:AT67" si="28">(AR36+$G$28)/(1-$J$28/AS36)</f>
        <v>13.517046329628146</v>
      </c>
      <c r="AU36" s="61" t="str">
        <f>IF($G36&gt;0,IF($AS36&gt;$J$28,IF($AL36&gt;$AQ36,IF($AQ36&gt;$AT36,"TPU","RuBP"),IF($AL36&gt;$AT36,"TPU","Rubisco")),IF($AL36&gt;$AQ36,"RuBP","Rubisco")),"")</f>
        <v>Rubisco</v>
      </c>
      <c r="AV36" s="61" t="str">
        <f>IF($G36&gt;0,IF($G36&gt;$J$29,IF($BD36&gt;$BE36,IF($BE36&gt;$BF36,"TPU","RuBP"),IF($BD36&gt;$BF36,"TPU","Rubisco")),IF($BD36&gt;$BE36,"RuBP","Rubisco")),"")</f>
        <v>Rubisco</v>
      </c>
      <c r="AW36" s="24"/>
      <c r="AX36" s="16"/>
      <c r="AY36"/>
      <c r="AZ36" s="58">
        <f>IF($A36&gt;0,$C$27*$A36/($A36+$H$27*(1+$H$20/$I$27)),"")</f>
        <v>3.6288821375421891</v>
      </c>
      <c r="BA36" s="58">
        <f>IF($A36&gt;0,$K$27*$A36/(4*$A36+8*$J$27),"")</f>
        <v>10.396977194389141</v>
      </c>
      <c r="BB36" s="58">
        <f>IF($A36&gt;$J$27,3*$E$27*$A36/($A36-$J$27),"")</f>
        <v>119.33174224343675</v>
      </c>
      <c r="BC36" s="64"/>
      <c r="BD36" s="58">
        <f>IF($G36&gt;0,$C$29*$G36/($G36+$H$29*(1+$H$21/$I$29)),"")</f>
        <v>0.76911720947528794</v>
      </c>
      <c r="BE36" s="58">
        <f>IF($G36&gt;0,$K$29*$G36/(4*$G36+8*$J$29),"")</f>
        <v>1.7318900091971681</v>
      </c>
      <c r="BF36" s="58" t="str">
        <f>IF($G36&gt;$J$29,3*$E$29*$G36/($G36-$J$29),"")</f>
        <v/>
      </c>
    </row>
    <row r="37" spans="1:58" ht="15.75" x14ac:dyDescent="0.25">
      <c r="A37" s="30">
        <v>10</v>
      </c>
      <c r="B37" s="50">
        <f t="shared" si="2"/>
        <v>3.3413971785891619</v>
      </c>
      <c r="C37" s="50">
        <f t="shared" si="3"/>
        <v>1.0302378219300323</v>
      </c>
      <c r="D37" s="51">
        <f t="shared" si="4"/>
        <v>3.5739338699117047</v>
      </c>
      <c r="E37" s="51">
        <f t="shared" ref="E37:E53" si="29">IF(A37&gt;0,B37-D37,"")</f>
        <v>-0.23253669132254284</v>
      </c>
      <c r="F37" s="49">
        <f t="shared" ref="F37:F53" si="30">IF(A37&gt;0,E37*E37,"")</f>
        <v>5.407331281123557E-2</v>
      </c>
      <c r="G37" s="29">
        <f>G36+1</f>
        <v>2</v>
      </c>
      <c r="H37" s="54">
        <f t="shared" si="5"/>
        <v>-0.31029113322600566</v>
      </c>
      <c r="I37" s="54">
        <f t="shared" si="6"/>
        <v>-0.82623791789977796</v>
      </c>
      <c r="J37" s="54">
        <f t="shared" ref="J37:J100" si="31">H37-I37</f>
        <v>0.51594678467377231</v>
      </c>
      <c r="K37" s="54">
        <f t="shared" ref="K37:K100" si="32">(H37-$H$136)*$I$136/((I37-$I$136)*$H$136)</f>
        <v>0.95096104405781501</v>
      </c>
      <c r="M37" s="56">
        <v>3.5188632435410909</v>
      </c>
      <c r="N37" s="56">
        <f t="shared" ref="N37:N50" si="33">IF(A37&gt;0,M37-B37,"")</f>
        <v>0.17746606495192907</v>
      </c>
      <c r="O37" s="42">
        <f t="shared" ref="O37:O53" si="34">IF(A37&gt;0,N37*N37,"")</f>
        <v>3.1494204209522307E-2</v>
      </c>
      <c r="Q37" s="58">
        <f t="shared" si="7"/>
        <v>161.15098395850924</v>
      </c>
      <c r="R37" s="58">
        <f t="shared" si="8"/>
        <v>527.3045080207454</v>
      </c>
      <c r="S37" s="58">
        <f t="shared" ref="S37:S53" si="35">(Q37-SQRT(Q37*Q37-4*R37))/2</f>
        <v>3.3413971785891619</v>
      </c>
      <c r="T37" s="58">
        <f t="shared" si="9"/>
        <v>6.6586028214108381</v>
      </c>
      <c r="U37" s="58">
        <f t="shared" si="10"/>
        <v>8.772915811329975</v>
      </c>
      <c r="V37" s="58">
        <f t="shared" si="11"/>
        <v>44.226107120691061</v>
      </c>
      <c r="W37" s="58">
        <f t="shared" si="12"/>
        <v>161.69835025416396</v>
      </c>
      <c r="X37" s="58">
        <f t="shared" ref="X37:X53" si="36">(V37-SQRT(V37*V37-4*W37))/2</f>
        <v>4.0219290096564215</v>
      </c>
      <c r="Y37" s="58">
        <f t="shared" si="13"/>
        <v>5.9780709903435785</v>
      </c>
      <c r="Z37" s="58">
        <f t="shared" si="14"/>
        <v>12.094655046667961</v>
      </c>
      <c r="AA37" s="58">
        <f t="shared" si="15"/>
        <v>29.5</v>
      </c>
      <c r="AB37" s="58">
        <f t="shared" si="16"/>
        <v>-19.5</v>
      </c>
      <c r="AC37" s="58">
        <f t="shared" si="17"/>
        <v>25.168868046293507</v>
      </c>
      <c r="AD37" s="61" t="str">
        <f t="shared" ref="AD37:AD53" si="37">IF($A37&gt;0,IF($AB37&gt;$J$26,IF($U37&gt;$Z37,IF($Z37&gt;$AC37,"TPU","RuBP"),IF($U37&gt;$AC37,"TPU","Rubisco")),IF($U37&gt;$Z37,"RuBP","Rubisco")),"")</f>
        <v>Rubisco</v>
      </c>
      <c r="AE37" s="62" t="str">
        <f t="shared" ref="AE37:AE53" si="38">IF($A37&gt;0,IF($A37&gt;$J$27,IF($AZ37&gt;$BA37,IF($BA37&gt;$BB37,"TPU","RuBP"),IF($AZ37&gt;$BB37,"TPU","Rubisco")),IF($AZ37&gt;$BA37,"RuBP","Rubisco")),"")</f>
        <v>Rubisco</v>
      </c>
      <c r="AF37"/>
      <c r="AG37" s="24"/>
      <c r="AH37" s="58">
        <f t="shared" si="18"/>
        <v>48.888318901972816</v>
      </c>
      <c r="AI37" s="58">
        <f t="shared" si="19"/>
        <v>-15.265892460966201</v>
      </c>
      <c r="AJ37" s="58">
        <f t="shared" ref="AJ37:AJ100" si="39">(AH37-SQRT(AH37*AH37-4*AI37))/2</f>
        <v>-0.31029113322600566</v>
      </c>
      <c r="AK37" s="58">
        <f t="shared" si="20"/>
        <v>2.6211528848375636</v>
      </c>
      <c r="AL37" s="58">
        <f t="shared" si="21"/>
        <v>3.524048431853676</v>
      </c>
      <c r="AM37" s="58">
        <f t="shared" si="22"/>
        <v>14.528602337803697</v>
      </c>
      <c r="AN37" s="58">
        <f t="shared" si="23"/>
        <v>-4.6128650051564417</v>
      </c>
      <c r="AO37" s="58">
        <f t="shared" ref="AO37:AO100" si="40">(AM37-SQRT(AM37*AM37-4*AN37))/2</f>
        <v>-0.31085140234483255</v>
      </c>
      <c r="AP37" s="58">
        <f t="shared" si="24"/>
        <v>2.6222744533974724</v>
      </c>
      <c r="AQ37" s="58">
        <f t="shared" si="25"/>
        <v>3.678692046235283</v>
      </c>
      <c r="AR37" s="58">
        <f t="shared" si="26"/>
        <v>14.534509351191508</v>
      </c>
      <c r="AS37" s="58">
        <f t="shared" si="27"/>
        <v>-27.095747336793377</v>
      </c>
      <c r="AT37" s="58">
        <f t="shared" si="28"/>
        <v>13.4740720763171</v>
      </c>
      <c r="AU37" s="61" t="str">
        <f t="shared" ref="AU37:AU100" si="41">IF($G37&gt;0,IF($AS37&gt;$J$28,IF($AL37&gt;$AQ37,IF($AQ37&gt;$AT37,"TPU","RuBP"),IF($AL37&gt;$AT37,"TPU","Rubisco")),IF($AL37&gt;$AQ37,"RuBP","Rubisco")),"")</f>
        <v>Rubisco</v>
      </c>
      <c r="AV37" s="61" t="str">
        <f t="shared" ref="AV37:AV100" si="42">IF($G37&gt;0,IF($G37&gt;$J$29,IF($BD37&gt;$BE37,IF($BE37&gt;$BF37,"TPU","RuBP"),IF($BD37&gt;$BF37,"TPU","Rubisco")),IF($BD37&gt;$BE37,"RuBP","Rubisco")),"")</f>
        <v>Rubisco</v>
      </c>
      <c r="AW37" s="24"/>
      <c r="AX37" s="16"/>
      <c r="AZ37" s="58">
        <f t="shared" ref="AZ37:AZ53" si="43">IF($A37&gt;0,$C$27*$A37/($A37+$H$27*(1+$H$20/$I$27)),"")</f>
        <v>6.7512977986932716</v>
      </c>
      <c r="BA37" s="58">
        <f t="shared" ref="BA37:BA53" si="44">IF($A37&gt;0,$K$27*$A37/(4*$A37+8*$J$27),"")</f>
        <v>14.848067854185384</v>
      </c>
      <c r="BB37" s="58">
        <f t="shared" ref="BB37:BB53" si="45">IF($A37&gt;$J$27,3*$E$27*$A37/($A37-$J$27),"")</f>
        <v>47.946300143838904</v>
      </c>
      <c r="BC37" s="65"/>
      <c r="BD37" s="58">
        <f t="shared" ref="BD37:BD100" si="46">IF($G37&gt;0,$C$29*$G37/($G37+$H$29*(1+$H$21/$I$29)),"")</f>
        <v>1.4795249063435907</v>
      </c>
      <c r="BE37" s="58">
        <f t="shared" ref="BE37:BE100" si="47">IF($G37&gt;0,$K$29*$G37/(4*$G37+8*$J$29),"")</f>
        <v>2.9902871388969827</v>
      </c>
      <c r="BF37" s="58" t="str">
        <f t="shared" ref="BF37:BF100" si="48">IF($G37&gt;$J$29,3*$E$29*$G37/($G37-$J$29),"")</f>
        <v/>
      </c>
    </row>
    <row r="38" spans="1:58" ht="15.75" x14ac:dyDescent="0.25">
      <c r="A38" s="16">
        <v>15</v>
      </c>
      <c r="B38" s="42">
        <f t="shared" si="2"/>
        <v>6.0902150779246256</v>
      </c>
      <c r="C38" s="42">
        <f t="shared" si="3"/>
        <v>1.08564685452633</v>
      </c>
      <c r="D38" s="49">
        <f t="shared" si="4"/>
        <v>6.453833364651687</v>
      </c>
      <c r="E38" s="49">
        <f t="shared" si="29"/>
        <v>-0.36361828672706142</v>
      </c>
      <c r="F38" s="49">
        <f t="shared" si="30"/>
        <v>0.13221825844232346</v>
      </c>
      <c r="G38" s="28">
        <f t="shared" ref="G38:G101" si="49">G37+1</f>
        <v>3</v>
      </c>
      <c r="H38" s="49">
        <f t="shared" si="5"/>
        <v>5.3058857205211751E-2</v>
      </c>
      <c r="I38" s="49">
        <f t="shared" si="6"/>
        <v>-9.5785066625921539E-2</v>
      </c>
      <c r="J38" s="49">
        <f t="shared" si="31"/>
        <v>0.14884392383113329</v>
      </c>
      <c r="K38" s="49">
        <f t="shared" si="32"/>
        <v>0.97735108237665203</v>
      </c>
      <c r="M38" s="42">
        <v>6.4059273950902309</v>
      </c>
      <c r="N38" s="42">
        <f t="shared" si="33"/>
        <v>0.31571231716560533</v>
      </c>
      <c r="O38" s="42">
        <f t="shared" si="34"/>
        <v>9.9674267210075773E-2</v>
      </c>
      <c r="Q38" s="58">
        <f t="shared" si="7"/>
        <v>166.15098395850924</v>
      </c>
      <c r="R38" s="58">
        <f t="shared" si="8"/>
        <v>974.8045080207454</v>
      </c>
      <c r="S38" s="58">
        <f t="shared" si="35"/>
        <v>6.0902150779246256</v>
      </c>
      <c r="T38" s="58">
        <f t="shared" si="9"/>
        <v>8.9097849220753744</v>
      </c>
      <c r="U38" s="58">
        <f t="shared" si="10"/>
        <v>11.364397748327644</v>
      </c>
      <c r="V38" s="58">
        <f t="shared" si="11"/>
        <v>49.226107120691061</v>
      </c>
      <c r="W38" s="58">
        <f t="shared" si="12"/>
        <v>295.39888585761929</v>
      </c>
      <c r="X38" s="58">
        <f t="shared" si="36"/>
        <v>6.994781235658909</v>
      </c>
      <c r="Y38" s="58">
        <f t="shared" si="13"/>
        <v>8.005218764341091</v>
      </c>
      <c r="Z38" s="58">
        <f t="shared" si="14"/>
        <v>14.076556530669622</v>
      </c>
      <c r="AA38" s="58">
        <f t="shared" si="15"/>
        <v>29.5</v>
      </c>
      <c r="AB38" s="58">
        <f t="shared" si="16"/>
        <v>-14.5</v>
      </c>
      <c r="AC38" s="58">
        <f t="shared" si="17"/>
        <v>23.844762374609441</v>
      </c>
      <c r="AD38" s="61" t="str">
        <f t="shared" si="37"/>
        <v>Rubisco</v>
      </c>
      <c r="AE38" s="62" t="str">
        <f t="shared" si="38"/>
        <v>Rubisco</v>
      </c>
      <c r="AF38"/>
      <c r="AG38" s="24"/>
      <c r="AH38" s="58">
        <f t="shared" si="18"/>
        <v>49.387859579960889</v>
      </c>
      <c r="AI38" s="58">
        <f t="shared" si="19"/>
        <v>2.6176481467961854</v>
      </c>
      <c r="AJ38" s="58">
        <f t="shared" si="39"/>
        <v>5.3058857205211751E-2</v>
      </c>
      <c r="AK38" s="58">
        <f t="shared" si="20"/>
        <v>2.8937847115496003</v>
      </c>
      <c r="AL38" s="58">
        <f t="shared" si="21"/>
        <v>3.8514443305231509</v>
      </c>
      <c r="AM38" s="58">
        <f t="shared" si="22"/>
        <v>15.028143015791773</v>
      </c>
      <c r="AN38" s="58">
        <f t="shared" si="23"/>
        <v>0.81927659849777357</v>
      </c>
      <c r="AO38" s="58">
        <f t="shared" si="40"/>
        <v>5.4715367633177081E-2</v>
      </c>
      <c r="AP38" s="58">
        <f t="shared" si="24"/>
        <v>2.8904686444084078</v>
      </c>
      <c r="AQ38" s="58">
        <f t="shared" si="25"/>
        <v>3.9224032262206507</v>
      </c>
      <c r="AR38" s="58">
        <f t="shared" si="26"/>
        <v>14.534509351191508</v>
      </c>
      <c r="AS38" s="58">
        <f t="shared" si="27"/>
        <v>-26.095747336793377</v>
      </c>
      <c r="AT38" s="58">
        <f t="shared" si="28"/>
        <v>13.428108667078954</v>
      </c>
      <c r="AU38" s="61" t="str">
        <f t="shared" si="41"/>
        <v>Rubisco</v>
      </c>
      <c r="AV38" s="61" t="str">
        <f t="shared" si="42"/>
        <v>Rubisco</v>
      </c>
      <c r="AW38" s="24"/>
      <c r="AX38" s="16"/>
      <c r="AZ38" s="58">
        <f t="shared" si="43"/>
        <v>9.4663585245389932</v>
      </c>
      <c r="BA38" s="58">
        <f t="shared" si="44"/>
        <v>17.319664313236167</v>
      </c>
      <c r="BB38" s="58">
        <f t="shared" si="45"/>
        <v>39.97512658790086</v>
      </c>
      <c r="BC38" s="65"/>
      <c r="BD38" s="58">
        <f t="shared" si="46"/>
        <v>2.1376982212637308</v>
      </c>
      <c r="BE38" s="58">
        <f t="shared" si="47"/>
        <v>3.946016866084856</v>
      </c>
      <c r="BF38" s="58">
        <f t="shared" si="48"/>
        <v>129.66898441520206</v>
      </c>
    </row>
    <row r="39" spans="1:58" ht="15.75" x14ac:dyDescent="0.25">
      <c r="A39" s="30">
        <v>20</v>
      </c>
      <c r="B39" s="50">
        <f t="shared" si="2"/>
        <v>8.758434501955179</v>
      </c>
      <c r="C39" s="50">
        <f t="shared" si="3"/>
        <v>1.1388220615785363</v>
      </c>
      <c r="D39" s="51">
        <f t="shared" si="4"/>
        <v>8.9810243732081592</v>
      </c>
      <c r="E39" s="51">
        <f t="shared" si="29"/>
        <v>-0.22258987125298013</v>
      </c>
      <c r="F39" s="49">
        <f t="shared" si="30"/>
        <v>4.9546250784418273E-2</v>
      </c>
      <c r="G39" s="29">
        <f t="shared" si="49"/>
        <v>4</v>
      </c>
      <c r="H39" s="54">
        <f t="shared" si="5"/>
        <v>0.41361586251589522</v>
      </c>
      <c r="I39" s="54">
        <f t="shared" si="6"/>
        <v>0.58286403183744173</v>
      </c>
      <c r="J39" s="54">
        <f t="shared" si="31"/>
        <v>-0.16924816932154652</v>
      </c>
      <c r="K39" s="54">
        <f t="shared" si="32"/>
        <v>1.0023194995126112</v>
      </c>
      <c r="M39" s="56">
        <v>9.2179770266500753</v>
      </c>
      <c r="N39" s="56">
        <f t="shared" si="33"/>
        <v>0.45954252469489631</v>
      </c>
      <c r="O39" s="42">
        <f t="shared" si="34"/>
        <v>0.21117933200295938</v>
      </c>
      <c r="Q39" s="58">
        <f t="shared" si="7"/>
        <v>171.15098395850924</v>
      </c>
      <c r="R39" s="58">
        <f t="shared" si="8"/>
        <v>1422.3045080207455</v>
      </c>
      <c r="S39" s="58">
        <f t="shared" si="35"/>
        <v>8.758434501955179</v>
      </c>
      <c r="T39" s="58">
        <f t="shared" si="9"/>
        <v>11.241565498044821</v>
      </c>
      <c r="U39" s="58">
        <f t="shared" si="10"/>
        <v>13.879894479847485</v>
      </c>
      <c r="V39" s="58">
        <f t="shared" si="11"/>
        <v>54.226107120691061</v>
      </c>
      <c r="W39" s="58">
        <f t="shared" si="12"/>
        <v>429.0994214610746</v>
      </c>
      <c r="X39" s="58">
        <f t="shared" si="36"/>
        <v>9.6196761876055561</v>
      </c>
      <c r="Y39" s="58">
        <f t="shared" si="13"/>
        <v>10.380323812394444</v>
      </c>
      <c r="Z39" s="58">
        <f t="shared" si="14"/>
        <v>15.826486498634056</v>
      </c>
      <c r="AA39" s="58">
        <f t="shared" si="15"/>
        <v>29.5</v>
      </c>
      <c r="AB39" s="58">
        <f t="shared" si="16"/>
        <v>-9.5</v>
      </c>
      <c r="AC39" s="58">
        <f t="shared" si="17"/>
        <v>21.520803443328553</v>
      </c>
      <c r="AD39" s="61" t="str">
        <f t="shared" si="37"/>
        <v>Rubisco</v>
      </c>
      <c r="AE39" s="62" t="str">
        <f t="shared" si="38"/>
        <v>Rubisco</v>
      </c>
      <c r="AF39"/>
      <c r="AG39" s="24"/>
      <c r="AH39" s="58">
        <f t="shared" si="18"/>
        <v>49.887400257948968</v>
      </c>
      <c r="AI39" s="58">
        <f t="shared" si="19"/>
        <v>20.501188754558573</v>
      </c>
      <c r="AJ39" s="58">
        <f t="shared" si="39"/>
        <v>0.41439138678521203</v>
      </c>
      <c r="AK39" s="58">
        <f t="shared" si="20"/>
        <v>3.1704551700290082</v>
      </c>
      <c r="AL39" s="58">
        <f t="shared" si="21"/>
        <v>4.1770223994804807</v>
      </c>
      <c r="AM39" s="58">
        <f t="shared" si="22"/>
        <v>15.527683693779849</v>
      </c>
      <c r="AN39" s="58">
        <f t="shared" si="23"/>
        <v>6.2514182021519895</v>
      </c>
      <c r="AO39" s="58">
        <f t="shared" si="40"/>
        <v>0.41361586251589522</v>
      </c>
      <c r="AP39" s="58">
        <f t="shared" si="24"/>
        <v>3.1720076447392569</v>
      </c>
      <c r="AQ39" s="58">
        <f t="shared" si="25"/>
        <v>4.1616702228091222</v>
      </c>
      <c r="AR39" s="58">
        <f t="shared" si="26"/>
        <v>14.534509351191508</v>
      </c>
      <c r="AS39" s="58">
        <f t="shared" si="27"/>
        <v>-25.095747336793377</v>
      </c>
      <c r="AT39" s="58">
        <f t="shared" si="28"/>
        <v>13.378832989940854</v>
      </c>
      <c r="AU39" s="61" t="str">
        <f t="shared" si="41"/>
        <v>RuBP</v>
      </c>
      <c r="AV39" s="61" t="str">
        <f t="shared" si="42"/>
        <v>Rubisco</v>
      </c>
      <c r="AW39" s="24"/>
      <c r="AX39" s="16"/>
      <c r="AZ39" s="58">
        <f t="shared" si="43"/>
        <v>11.848898980056388</v>
      </c>
      <c r="BA39" s="58">
        <f t="shared" si="44"/>
        <v>18.892040638745954</v>
      </c>
      <c r="BB39" s="58">
        <f t="shared" si="45"/>
        <v>36.907178446207787</v>
      </c>
      <c r="BC39" s="65"/>
      <c r="BD39" s="58">
        <f t="shared" si="46"/>
        <v>2.7491938517130321</v>
      </c>
      <c r="BE39" s="58">
        <f t="shared" si="47"/>
        <v>4.6965526458329352</v>
      </c>
      <c r="BF39" s="58">
        <f t="shared" si="48"/>
        <v>44.090185769616724</v>
      </c>
    </row>
    <row r="40" spans="1:58" ht="15.75" x14ac:dyDescent="0.25">
      <c r="A40" s="16">
        <v>25</v>
      </c>
      <c r="B40" s="42">
        <f t="shared" si="2"/>
        <v>11.345525347129737</v>
      </c>
      <c r="C40" s="42">
        <f t="shared" si="3"/>
        <v>1.1897772143147338</v>
      </c>
      <c r="D40" s="49">
        <f t="shared" si="4"/>
        <v>11.216563643595503</v>
      </c>
      <c r="E40" s="49">
        <f t="shared" si="29"/>
        <v>0.12896170353423386</v>
      </c>
      <c r="F40" s="49">
        <f t="shared" si="30"/>
        <v>1.6631120978451628E-2</v>
      </c>
      <c r="G40" s="28">
        <f t="shared" si="49"/>
        <v>5</v>
      </c>
      <c r="H40" s="49">
        <f t="shared" si="5"/>
        <v>0.76554896458534216</v>
      </c>
      <c r="I40" s="49">
        <f t="shared" si="6"/>
        <v>1.2150315405714209</v>
      </c>
      <c r="J40" s="49">
        <f t="shared" si="31"/>
        <v>-0.44948257598607877</v>
      </c>
      <c r="K40" s="49">
        <f t="shared" si="32"/>
        <v>1.0269560277744407</v>
      </c>
      <c r="M40" s="42">
        <v>11.889256447329281</v>
      </c>
      <c r="N40" s="42">
        <f t="shared" si="33"/>
        <v>0.54373110019954396</v>
      </c>
      <c r="O40" s="42">
        <f t="shared" si="34"/>
        <v>0.29564350932420652</v>
      </c>
      <c r="Q40" s="58">
        <f t="shared" si="7"/>
        <v>176.15098395850924</v>
      </c>
      <c r="R40" s="58">
        <f t="shared" si="8"/>
        <v>1869.8045080207455</v>
      </c>
      <c r="S40" s="58">
        <f t="shared" si="35"/>
        <v>11.345525347129737</v>
      </c>
      <c r="T40" s="58">
        <f t="shared" si="9"/>
        <v>13.654474652870263</v>
      </c>
      <c r="U40" s="58">
        <f t="shared" si="10"/>
        <v>16.318906244236388</v>
      </c>
      <c r="V40" s="58">
        <f t="shared" si="11"/>
        <v>59.226107120691054</v>
      </c>
      <c r="W40" s="58">
        <f t="shared" si="12"/>
        <v>562.79995706452985</v>
      </c>
      <c r="X40" s="58">
        <f t="shared" si="36"/>
        <v>11.889256447329281</v>
      </c>
      <c r="Y40" s="58">
        <f t="shared" si="13"/>
        <v>13.110743552670719</v>
      </c>
      <c r="Z40" s="58">
        <f t="shared" si="14"/>
        <v>17.339540005116543</v>
      </c>
      <c r="AA40" s="58">
        <f t="shared" si="15"/>
        <v>29.5</v>
      </c>
      <c r="AB40" s="58">
        <f t="shared" si="16"/>
        <v>-4.5</v>
      </c>
      <c r="AC40" s="58">
        <f t="shared" si="17"/>
        <v>16.377532451777267</v>
      </c>
      <c r="AD40" s="61" t="str">
        <f t="shared" si="37"/>
        <v>Rubisco</v>
      </c>
      <c r="AE40" s="62" t="str">
        <f t="shared" si="38"/>
        <v>Rubisco</v>
      </c>
      <c r="AF40"/>
      <c r="AG40" s="24"/>
      <c r="AH40" s="58">
        <f t="shared" si="18"/>
        <v>50.386940935937041</v>
      </c>
      <c r="AI40" s="58">
        <f t="shared" si="19"/>
        <v>38.384729362320961</v>
      </c>
      <c r="AJ40" s="58">
        <f t="shared" si="39"/>
        <v>0.77367880509635256</v>
      </c>
      <c r="AK40" s="58">
        <f t="shared" si="20"/>
        <v>3.4512196119595675</v>
      </c>
      <c r="AL40" s="58">
        <f t="shared" si="21"/>
        <v>4.5007577243635657</v>
      </c>
      <c r="AM40" s="58">
        <f t="shared" si="22"/>
        <v>16.027224371767925</v>
      </c>
      <c r="AN40" s="58">
        <f t="shared" si="23"/>
        <v>11.683559805806203</v>
      </c>
      <c r="AO40" s="58">
        <f t="shared" si="40"/>
        <v>0.76554896458534216</v>
      </c>
      <c r="AP40" s="58">
        <f t="shared" si="24"/>
        <v>3.4674942435746616</v>
      </c>
      <c r="AQ40" s="58">
        <f t="shared" si="25"/>
        <v>4.3962922908554249</v>
      </c>
      <c r="AR40" s="58">
        <f t="shared" si="26"/>
        <v>14.534509351191508</v>
      </c>
      <c r="AS40" s="58">
        <f t="shared" si="27"/>
        <v>-24.095747336793377</v>
      </c>
      <c r="AT40" s="58">
        <f t="shared" si="28"/>
        <v>13.325873623328025</v>
      </c>
      <c r="AU40" s="61" t="str">
        <f t="shared" si="41"/>
        <v>RuBP</v>
      </c>
      <c r="AV40" s="61" t="str">
        <f t="shared" si="42"/>
        <v>Rubisco</v>
      </c>
      <c r="AW40" s="24"/>
      <c r="AX40" s="16"/>
      <c r="AZ40" s="58">
        <f t="shared" si="43"/>
        <v>13.956481166587686</v>
      </c>
      <c r="BA40" s="58">
        <f t="shared" si="44"/>
        <v>19.980400364640591</v>
      </c>
      <c r="BB40" s="58">
        <f t="shared" si="45"/>
        <v>35.282495178058987</v>
      </c>
      <c r="BC40" s="65"/>
      <c r="BD40" s="58">
        <f t="shared" si="46"/>
        <v>3.3188073237977038</v>
      </c>
      <c r="BE40" s="58">
        <f t="shared" si="47"/>
        <v>5.3015706008779082</v>
      </c>
      <c r="BF40" s="58">
        <f t="shared" si="48"/>
        <v>31.583513534322858</v>
      </c>
    </row>
    <row r="41" spans="1:58" ht="15.75" x14ac:dyDescent="0.25">
      <c r="A41" s="30">
        <v>30</v>
      </c>
      <c r="B41" s="50">
        <f t="shared" si="2"/>
        <v>13.816941506096537</v>
      </c>
      <c r="C41" s="50">
        <f t="shared" si="3"/>
        <v>1.2286812125126165</v>
      </c>
      <c r="D41" s="51">
        <f t="shared" si="4"/>
        <v>13.20818417205211</v>
      </c>
      <c r="E41" s="51">
        <f t="shared" si="29"/>
        <v>0.60875733404442656</v>
      </c>
      <c r="F41" s="49">
        <f t="shared" si="30"/>
        <v>0.37058549175287753</v>
      </c>
      <c r="G41" s="29">
        <f t="shared" si="49"/>
        <v>6</v>
      </c>
      <c r="H41" s="54">
        <f t="shared" si="5"/>
        <v>1.1102161390738301</v>
      </c>
      <c r="I41" s="54">
        <f t="shared" si="6"/>
        <v>1.8053347183604243</v>
      </c>
      <c r="J41" s="54">
        <f t="shared" si="31"/>
        <v>-0.69511857928659415</v>
      </c>
      <c r="K41" s="54">
        <f t="shared" si="32"/>
        <v>1.0510669875791327</v>
      </c>
      <c r="M41" s="56">
        <v>13.816941506096537</v>
      </c>
      <c r="N41" s="56">
        <f t="shared" si="33"/>
        <v>0</v>
      </c>
      <c r="O41" s="42">
        <f t="shared" si="34"/>
        <v>0</v>
      </c>
      <c r="Q41" s="58">
        <f t="shared" si="7"/>
        <v>181.15098395850924</v>
      </c>
      <c r="R41" s="58">
        <f t="shared" si="8"/>
        <v>2317.3045080207453</v>
      </c>
      <c r="S41" s="58">
        <f t="shared" si="35"/>
        <v>13.851211342266737</v>
      </c>
      <c r="T41" s="58">
        <f t="shared" si="9"/>
        <v>16.148788657733263</v>
      </c>
      <c r="U41" s="58">
        <f t="shared" si="10"/>
        <v>18.681172583434559</v>
      </c>
      <c r="V41" s="58">
        <f t="shared" si="11"/>
        <v>64.226107120691054</v>
      </c>
      <c r="W41" s="58">
        <f t="shared" si="12"/>
        <v>696.50049266798521</v>
      </c>
      <c r="X41" s="58">
        <f t="shared" si="36"/>
        <v>13.816941506096537</v>
      </c>
      <c r="Y41" s="58">
        <f t="shared" si="13"/>
        <v>16.183058493903463</v>
      </c>
      <c r="Z41" s="58">
        <f t="shared" si="14"/>
        <v>18.62466337762805</v>
      </c>
      <c r="AA41" s="58">
        <f t="shared" si="15"/>
        <v>29.5</v>
      </c>
      <c r="AB41" s="58">
        <f t="shared" si="16"/>
        <v>0.5</v>
      </c>
      <c r="AC41" s="58">
        <f t="shared" si="17"/>
        <v>-4.6253469010175765</v>
      </c>
      <c r="AD41" s="61" t="str">
        <f t="shared" si="37"/>
        <v>RuBP</v>
      </c>
      <c r="AE41" s="62" t="str">
        <f t="shared" si="38"/>
        <v>Rubisco</v>
      </c>
      <c r="AF41"/>
      <c r="AG41" s="24"/>
      <c r="AH41" s="58">
        <f t="shared" si="18"/>
        <v>50.88648161392512</v>
      </c>
      <c r="AI41" s="58">
        <f t="shared" si="19"/>
        <v>56.268269970083352</v>
      </c>
      <c r="AJ41" s="58">
        <f t="shared" si="39"/>
        <v>1.1308934749791355</v>
      </c>
      <c r="AK41" s="58">
        <f t="shared" si="20"/>
        <v>3.7361333624843844</v>
      </c>
      <c r="AL41" s="58">
        <f t="shared" si="21"/>
        <v>4.822625402756274</v>
      </c>
      <c r="AM41" s="58">
        <f t="shared" si="22"/>
        <v>16.526765049756001</v>
      </c>
      <c r="AN41" s="58">
        <f t="shared" si="23"/>
        <v>17.115701409460417</v>
      </c>
      <c r="AO41" s="58">
        <f t="shared" si="40"/>
        <v>1.1102161390738301</v>
      </c>
      <c r="AP41" s="58">
        <f t="shared" si="24"/>
        <v>3.7775260594486926</v>
      </c>
      <c r="AQ41" s="58">
        <f t="shared" si="25"/>
        <v>4.626070407181083</v>
      </c>
      <c r="AR41" s="58">
        <f t="shared" si="26"/>
        <v>14.534509351191508</v>
      </c>
      <c r="AS41" s="58">
        <f t="shared" si="27"/>
        <v>-23.095747336793377</v>
      </c>
      <c r="AT41" s="58">
        <f t="shared" si="28"/>
        <v>13.268801456810436</v>
      </c>
      <c r="AU41" s="61" t="str">
        <f t="shared" si="41"/>
        <v>RuBP</v>
      </c>
      <c r="AV41" s="61" t="str">
        <f t="shared" si="42"/>
        <v>Rubisco</v>
      </c>
      <c r="AW41" s="24"/>
      <c r="AX41" s="16"/>
      <c r="AZ41" s="58">
        <f t="shared" si="43"/>
        <v>15.834105954354404</v>
      </c>
      <c r="BA41" s="58">
        <f t="shared" si="44"/>
        <v>20.778422437572882</v>
      </c>
      <c r="BB41" s="58">
        <f t="shared" si="45"/>
        <v>34.276573866016676</v>
      </c>
      <c r="BC41" s="65"/>
      <c r="BD41" s="58">
        <f t="shared" si="46"/>
        <v>3.8506990107912276</v>
      </c>
      <c r="BE41" s="58">
        <f t="shared" si="47"/>
        <v>5.7996512738423469</v>
      </c>
      <c r="BF41" s="58">
        <f t="shared" si="48"/>
        <v>26.560689871585065</v>
      </c>
    </row>
    <row r="42" spans="1:58" ht="15.75" x14ac:dyDescent="0.25">
      <c r="A42" s="16">
        <v>35</v>
      </c>
      <c r="B42" s="42">
        <f t="shared" si="2"/>
        <v>15.433312985981448</v>
      </c>
      <c r="C42" s="42">
        <f t="shared" si="3"/>
        <v>1.1243617103105334</v>
      </c>
      <c r="D42" s="49">
        <f t="shared" si="4"/>
        <v>14.993741560032925</v>
      </c>
      <c r="E42" s="49">
        <f t="shared" si="29"/>
        <v>0.4395714259485235</v>
      </c>
      <c r="F42" s="49">
        <f t="shared" si="30"/>
        <v>0.19322303851041828</v>
      </c>
      <c r="G42" s="28">
        <f t="shared" si="49"/>
        <v>7</v>
      </c>
      <c r="H42" s="49">
        <f t="shared" si="5"/>
        <v>1.4473246271726747</v>
      </c>
      <c r="I42" s="49">
        <f t="shared" si="6"/>
        <v>2.3577988823375522</v>
      </c>
      <c r="J42" s="49">
        <f t="shared" si="31"/>
        <v>-0.91047425516487746</v>
      </c>
      <c r="K42" s="49">
        <f t="shared" si="32"/>
        <v>1.0748064229259586</v>
      </c>
      <c r="M42" s="42">
        <v>15.433312985981448</v>
      </c>
      <c r="N42" s="42">
        <f t="shared" si="33"/>
        <v>0</v>
      </c>
      <c r="O42" s="42">
        <f t="shared" si="34"/>
        <v>0</v>
      </c>
      <c r="Q42" s="58">
        <f t="shared" si="7"/>
        <v>186.15098395850924</v>
      </c>
      <c r="R42" s="58">
        <f t="shared" si="8"/>
        <v>2764.8045080207453</v>
      </c>
      <c r="S42" s="58">
        <f t="shared" si="35"/>
        <v>16.275474406603337</v>
      </c>
      <c r="T42" s="58">
        <f t="shared" si="9"/>
        <v>18.724525593396663</v>
      </c>
      <c r="U42" s="58">
        <f t="shared" si="10"/>
        <v>20.966676451580131</v>
      </c>
      <c r="V42" s="58">
        <f t="shared" si="11"/>
        <v>69.226107120691054</v>
      </c>
      <c r="W42" s="58">
        <f t="shared" si="12"/>
        <v>830.20102827144046</v>
      </c>
      <c r="X42" s="58">
        <f t="shared" si="36"/>
        <v>15.433312985981448</v>
      </c>
      <c r="Y42" s="58">
        <f t="shared" si="13"/>
        <v>19.566687014018552</v>
      </c>
      <c r="Z42" s="58">
        <f t="shared" si="14"/>
        <v>19.702244364217986</v>
      </c>
      <c r="AA42" s="58">
        <f t="shared" si="15"/>
        <v>29.5</v>
      </c>
      <c r="AB42" s="58">
        <f t="shared" si="16"/>
        <v>5.5</v>
      </c>
      <c r="AC42" s="58">
        <f t="shared" si="17"/>
        <v>93.910073989755276</v>
      </c>
      <c r="AD42" s="61" t="str">
        <f t="shared" si="37"/>
        <v>RuBP</v>
      </c>
      <c r="AE42" s="62" t="str">
        <f t="shared" si="38"/>
        <v>Rubisco</v>
      </c>
      <c r="AF42"/>
      <c r="AG42" s="24"/>
      <c r="AH42" s="58">
        <f t="shared" si="18"/>
        <v>51.386022291913193</v>
      </c>
      <c r="AI42" s="58">
        <f t="shared" si="19"/>
        <v>74.151810577845737</v>
      </c>
      <c r="AJ42" s="58">
        <f t="shared" si="39"/>
        <v>1.4860077963388605</v>
      </c>
      <c r="AK42" s="58">
        <f t="shared" si="20"/>
        <v>4.0252516725488121</v>
      </c>
      <c r="AL42" s="58">
        <f t="shared" si="21"/>
        <v>5.1426005656395972</v>
      </c>
      <c r="AM42" s="58">
        <f t="shared" si="22"/>
        <v>17.026305727744074</v>
      </c>
      <c r="AN42" s="58">
        <f t="shared" si="23"/>
        <v>22.547843013114637</v>
      </c>
      <c r="AO42" s="58">
        <f t="shared" si="40"/>
        <v>1.4473246271726747</v>
      </c>
      <c r="AP42" s="58">
        <f t="shared" si="24"/>
        <v>4.1026891483555552</v>
      </c>
      <c r="AQ42" s="58">
        <f t="shared" si="25"/>
        <v>4.8508093992469847</v>
      </c>
      <c r="AR42" s="58">
        <f t="shared" si="26"/>
        <v>14.534509351191508</v>
      </c>
      <c r="AS42" s="58">
        <f t="shared" si="27"/>
        <v>-22.095747336793377</v>
      </c>
      <c r="AT42" s="58">
        <f t="shared" si="28"/>
        <v>13.207118038406815</v>
      </c>
      <c r="AU42" s="61" t="str">
        <f t="shared" si="41"/>
        <v>RuBP</v>
      </c>
      <c r="AV42" s="61" t="str">
        <f t="shared" si="42"/>
        <v>Rubisco</v>
      </c>
      <c r="AW42" s="24"/>
      <c r="AX42" s="16"/>
      <c r="AZ42" s="58">
        <f t="shared" si="43"/>
        <v>17.517462177967367</v>
      </c>
      <c r="BA42" s="58">
        <f t="shared" si="44"/>
        <v>21.388612736995714</v>
      </c>
      <c r="BB42" s="58">
        <f t="shared" si="45"/>
        <v>33.59247528553604</v>
      </c>
      <c r="BC42" s="65"/>
      <c r="BD42" s="58">
        <f t="shared" si="46"/>
        <v>4.3484959179362797</v>
      </c>
      <c r="BE42" s="58">
        <f t="shared" si="47"/>
        <v>6.2168443573853507</v>
      </c>
      <c r="BF42" s="58">
        <f t="shared" si="48"/>
        <v>23.851299965952133</v>
      </c>
    </row>
    <row r="43" spans="1:58" ht="15.75" x14ac:dyDescent="0.25">
      <c r="A43" s="30">
        <v>40</v>
      </c>
      <c r="B43" s="50">
        <f t="shared" si="2"/>
        <v>16.778915253100241</v>
      </c>
      <c r="C43" s="50">
        <f t="shared" si="3"/>
        <v>1.0600585063029893</v>
      </c>
      <c r="D43" s="51">
        <f t="shared" si="4"/>
        <v>16.603643256504675</v>
      </c>
      <c r="E43" s="51">
        <f t="shared" si="29"/>
        <v>0.17527199659556558</v>
      </c>
      <c r="F43" s="49">
        <f t="shared" si="30"/>
        <v>3.0720272790595953E-2</v>
      </c>
      <c r="G43" s="29">
        <f t="shared" si="49"/>
        <v>8</v>
      </c>
      <c r="H43" s="54">
        <f t="shared" si="5"/>
        <v>1.7765909431922076</v>
      </c>
      <c r="I43" s="54">
        <f t="shared" si="6"/>
        <v>2.8759493221929908</v>
      </c>
      <c r="J43" s="54">
        <f t="shared" si="31"/>
        <v>-1.0993583790007833</v>
      </c>
      <c r="K43" s="54">
        <f t="shared" si="32"/>
        <v>1.0983867645565968</v>
      </c>
      <c r="M43" s="56">
        <v>16.778915253100241</v>
      </c>
      <c r="N43" s="56">
        <f t="shared" si="33"/>
        <v>0</v>
      </c>
      <c r="O43" s="42">
        <f t="shared" si="34"/>
        <v>0</v>
      </c>
      <c r="Q43" s="58">
        <f t="shared" si="7"/>
        <v>191.15098395850924</v>
      </c>
      <c r="R43" s="58">
        <f t="shared" si="8"/>
        <v>3212.3045080207448</v>
      </c>
      <c r="S43" s="58">
        <f t="shared" si="35"/>
        <v>18.618554936153572</v>
      </c>
      <c r="T43" s="58">
        <f t="shared" si="9"/>
        <v>21.381445063846428</v>
      </c>
      <c r="U43" s="58">
        <f t="shared" si="10"/>
        <v>23.175644484976736</v>
      </c>
      <c r="V43" s="58">
        <f t="shared" si="11"/>
        <v>74.226107120691054</v>
      </c>
      <c r="W43" s="58">
        <f t="shared" si="12"/>
        <v>963.90156387489571</v>
      </c>
      <c r="X43" s="58">
        <f t="shared" si="36"/>
        <v>16.778915253100241</v>
      </c>
      <c r="Y43" s="58">
        <f t="shared" si="13"/>
        <v>23.221084746899759</v>
      </c>
      <c r="Z43" s="58">
        <f t="shared" si="14"/>
        <v>20.599312542297177</v>
      </c>
      <c r="AA43" s="58">
        <f t="shared" si="15"/>
        <v>29.5</v>
      </c>
      <c r="AB43" s="58">
        <f t="shared" si="16"/>
        <v>10.5</v>
      </c>
      <c r="AC43" s="58">
        <f t="shared" si="17"/>
        <v>46.618321740417336</v>
      </c>
      <c r="AD43" s="61" t="str">
        <f t="shared" si="37"/>
        <v>RuBP</v>
      </c>
      <c r="AE43" s="62" t="str">
        <f t="shared" si="38"/>
        <v>Rubisco</v>
      </c>
      <c r="AF43"/>
      <c r="AG43" s="24"/>
      <c r="AH43" s="58">
        <f t="shared" si="18"/>
        <v>51.885562969901272</v>
      </c>
      <c r="AI43" s="58">
        <f t="shared" si="19"/>
        <v>92.035351185608135</v>
      </c>
      <c r="AJ43" s="58">
        <f t="shared" si="39"/>
        <v>1.8389942308635838</v>
      </c>
      <c r="AK43" s="58">
        <f t="shared" si="20"/>
        <v>4.31862966941907</v>
      </c>
      <c r="AL43" s="58">
        <f t="shared" si="21"/>
        <v>5.4606583996638323</v>
      </c>
      <c r="AM43" s="58">
        <f t="shared" si="22"/>
        <v>17.52584640573215</v>
      </c>
      <c r="AN43" s="58">
        <f t="shared" si="23"/>
        <v>27.979984616768853</v>
      </c>
      <c r="AO43" s="58">
        <f t="shared" si="40"/>
        <v>1.7765909431922076</v>
      </c>
      <c r="AP43" s="58">
        <f t="shared" si="24"/>
        <v>4.4435510029983663</v>
      </c>
      <c r="AQ43" s="58">
        <f t="shared" si="25"/>
        <v>5.0703202765933408</v>
      </c>
      <c r="AR43" s="58">
        <f t="shared" si="26"/>
        <v>14.534509351191508</v>
      </c>
      <c r="AS43" s="58">
        <f t="shared" si="27"/>
        <v>-21.095747336793377</v>
      </c>
      <c r="AT43" s="58">
        <f t="shared" si="28"/>
        <v>13.140240978475592</v>
      </c>
      <c r="AU43" s="61" t="str">
        <f t="shared" si="41"/>
        <v>RuBP</v>
      </c>
      <c r="AV43" s="61" t="str">
        <f t="shared" si="42"/>
        <v>Rubisco</v>
      </c>
      <c r="AW43" s="24"/>
      <c r="AX43" s="16"/>
      <c r="AZ43" s="58">
        <f t="shared" si="43"/>
        <v>19.035216834526135</v>
      </c>
      <c r="BA43" s="58">
        <f t="shared" si="44"/>
        <v>21.870304047364332</v>
      </c>
      <c r="BB43" s="58">
        <f t="shared" si="45"/>
        <v>33.097057120004415</v>
      </c>
      <c r="BC43" s="65"/>
      <c r="BD43" s="58">
        <f t="shared" si="46"/>
        <v>4.8153745015878409</v>
      </c>
      <c r="BE43" s="58">
        <f t="shared" si="47"/>
        <v>6.5713740990067313</v>
      </c>
      <c r="BF43" s="58">
        <f t="shared" si="48"/>
        <v>22.156223993041085</v>
      </c>
    </row>
    <row r="44" spans="1:58" ht="15.75" x14ac:dyDescent="0.25">
      <c r="A44" s="16">
        <v>45</v>
      </c>
      <c r="B44" s="42">
        <f t="shared" si="2"/>
        <v>17.896886474589987</v>
      </c>
      <c r="C44" s="42">
        <f t="shared" si="3"/>
        <v>1.0108410355724411</v>
      </c>
      <c r="D44" s="49">
        <f t="shared" si="4"/>
        <v>18.06259447537952</v>
      </c>
      <c r="E44" s="49">
        <f t="shared" si="29"/>
        <v>-0.16570800078953241</v>
      </c>
      <c r="F44" s="49">
        <f t="shared" si="30"/>
        <v>2.7459141525663672E-2</v>
      </c>
      <c r="G44" s="28">
        <f t="shared" si="49"/>
        <v>9</v>
      </c>
      <c r="H44" s="49">
        <f t="shared" si="5"/>
        <v>2.0977446151460528</v>
      </c>
      <c r="I44" s="49">
        <f t="shared" si="6"/>
        <v>3.3628866037659866</v>
      </c>
      <c r="J44" s="49">
        <f t="shared" si="31"/>
        <v>-1.2651419886199338</v>
      </c>
      <c r="K44" s="49">
        <f t="shared" si="32"/>
        <v>1.1221028844942771</v>
      </c>
      <c r="M44" s="42">
        <v>17.896886474589987</v>
      </c>
      <c r="N44" s="42">
        <f t="shared" si="33"/>
        <v>0</v>
      </c>
      <c r="O44" s="42">
        <f t="shared" si="34"/>
        <v>0</v>
      </c>
      <c r="Q44" s="58">
        <f t="shared" si="7"/>
        <v>196.15098395850924</v>
      </c>
      <c r="R44" s="58">
        <f t="shared" si="8"/>
        <v>3659.8045080207448</v>
      </c>
      <c r="S44" s="58">
        <f t="shared" si="35"/>
        <v>20.880948007856659</v>
      </c>
      <c r="T44" s="58">
        <f t="shared" si="9"/>
        <v>24.119051992143341</v>
      </c>
      <c r="U44" s="58">
        <f t="shared" si="10"/>
        <v>25.308543423507604</v>
      </c>
      <c r="V44" s="58">
        <f t="shared" si="11"/>
        <v>79.226107120691054</v>
      </c>
      <c r="W44" s="58">
        <f t="shared" si="12"/>
        <v>1097.6020994783512</v>
      </c>
      <c r="X44" s="58">
        <f t="shared" si="36"/>
        <v>17.896886474589987</v>
      </c>
      <c r="Y44" s="58">
        <f t="shared" si="13"/>
        <v>27.103113525410013</v>
      </c>
      <c r="Z44" s="58">
        <f t="shared" si="14"/>
        <v>21.344626689957014</v>
      </c>
      <c r="AA44" s="58">
        <f t="shared" si="15"/>
        <v>29.5</v>
      </c>
      <c r="AB44" s="58">
        <f t="shared" si="16"/>
        <v>15.5</v>
      </c>
      <c r="AC44" s="58">
        <f t="shared" si="17"/>
        <v>39.550905843327378</v>
      </c>
      <c r="AD44" s="61" t="str">
        <f t="shared" si="37"/>
        <v>RuBP</v>
      </c>
      <c r="AE44" s="62" t="str">
        <f t="shared" si="38"/>
        <v>Rubisco</v>
      </c>
      <c r="AF44"/>
      <c r="AG44" s="24"/>
      <c r="AH44" s="58">
        <f t="shared" si="18"/>
        <v>52.385103647889345</v>
      </c>
      <c r="AI44" s="58">
        <f t="shared" si="19"/>
        <v>109.91889179337051</v>
      </c>
      <c r="AJ44" s="58">
        <f t="shared" si="39"/>
        <v>2.1898253276347788</v>
      </c>
      <c r="AK44" s="58">
        <f t="shared" si="20"/>
        <v>4.6163223054138314</v>
      </c>
      <c r="AL44" s="58">
        <f t="shared" si="21"/>
        <v>5.7767741702248916</v>
      </c>
      <c r="AM44" s="58">
        <f t="shared" si="22"/>
        <v>18.025387083720226</v>
      </c>
      <c r="AN44" s="58">
        <f t="shared" si="23"/>
        <v>33.412126220423062</v>
      </c>
      <c r="AO44" s="58">
        <f t="shared" si="40"/>
        <v>2.0977446151460528</v>
      </c>
      <c r="AP44" s="58">
        <f t="shared" si="24"/>
        <v>4.800653064741752</v>
      </c>
      <c r="AQ44" s="58">
        <f t="shared" si="25"/>
        <v>5.2844227245625621</v>
      </c>
      <c r="AR44" s="58">
        <f t="shared" si="26"/>
        <v>14.534509351191508</v>
      </c>
      <c r="AS44" s="58">
        <f t="shared" si="27"/>
        <v>-20.095747336793377</v>
      </c>
      <c r="AT44" s="58">
        <f t="shared" si="28"/>
        <v>13.067485504664125</v>
      </c>
      <c r="AU44" s="61" t="str">
        <f t="shared" si="41"/>
        <v>RuBP</v>
      </c>
      <c r="AV44" s="61" t="str">
        <f t="shared" si="42"/>
        <v>Rubisco</v>
      </c>
      <c r="AW44" s="24"/>
      <c r="AX44" s="16"/>
      <c r="AZ44" s="58">
        <f t="shared" si="43"/>
        <v>20.410661068787331</v>
      </c>
      <c r="BA44" s="58">
        <f t="shared" si="44"/>
        <v>22.26022015856201</v>
      </c>
      <c r="BB44" s="58">
        <f t="shared" si="45"/>
        <v>32.721719950553847</v>
      </c>
      <c r="BC44" s="65"/>
      <c r="BD44" s="58">
        <f t="shared" si="46"/>
        <v>5.2541285213882842</v>
      </c>
      <c r="BE44" s="58">
        <f t="shared" si="47"/>
        <v>6.8763725311573953</v>
      </c>
      <c r="BF44" s="58">
        <f t="shared" si="48"/>
        <v>20.99567751550779</v>
      </c>
    </row>
    <row r="45" spans="1:58" ht="15.75" x14ac:dyDescent="0.25">
      <c r="A45" s="30">
        <v>50</v>
      </c>
      <c r="B45" s="50">
        <f t="shared" si="2"/>
        <v>18.827722446214366</v>
      </c>
      <c r="C45" s="50">
        <f t="shared" si="3"/>
        <v>0.96980500400938741</v>
      </c>
      <c r="D45" s="51">
        <f t="shared" si="4"/>
        <v>19.390874994619779</v>
      </c>
      <c r="E45" s="51">
        <f t="shared" si="29"/>
        <v>-0.56315254840541229</v>
      </c>
      <c r="F45" s="49">
        <f t="shared" si="30"/>
        <v>0.31714079277551022</v>
      </c>
      <c r="G45" s="29">
        <f t="shared" si="49"/>
        <v>10</v>
      </c>
      <c r="H45" s="54">
        <f t="shared" si="5"/>
        <v>2.4105320860936059</v>
      </c>
      <c r="I45" s="54">
        <f t="shared" si="6"/>
        <v>3.8213486617776486</v>
      </c>
      <c r="J45" s="54">
        <f t="shared" si="31"/>
        <v>-1.4108165756840427</v>
      </c>
      <c r="K45" s="54">
        <f t="shared" si="32"/>
        <v>1.146369838137099</v>
      </c>
      <c r="M45" s="56">
        <v>18.827722446214366</v>
      </c>
      <c r="N45" s="56">
        <f t="shared" si="33"/>
        <v>0</v>
      </c>
      <c r="O45" s="42">
        <f t="shared" si="34"/>
        <v>0</v>
      </c>
      <c r="Q45" s="58">
        <f t="shared" si="7"/>
        <v>201.15098395850924</v>
      </c>
      <c r="R45" s="58">
        <f t="shared" si="8"/>
        <v>4107.3045080207457</v>
      </c>
      <c r="S45" s="58">
        <f t="shared" si="35"/>
        <v>23.06339564037107</v>
      </c>
      <c r="T45" s="58">
        <f t="shared" si="9"/>
        <v>26.93660435962893</v>
      </c>
      <c r="U45" s="58">
        <f t="shared" si="10"/>
        <v>27.366072814403886</v>
      </c>
      <c r="V45" s="58">
        <f t="shared" si="11"/>
        <v>84.226107120691054</v>
      </c>
      <c r="W45" s="58">
        <f t="shared" si="12"/>
        <v>1231.3026350818063</v>
      </c>
      <c r="X45" s="58">
        <f t="shared" si="36"/>
        <v>18.827722446214366</v>
      </c>
      <c r="Y45" s="58">
        <f t="shared" si="13"/>
        <v>31.172277553785634</v>
      </c>
      <c r="Z45" s="58">
        <f t="shared" si="14"/>
        <v>21.965184004373263</v>
      </c>
      <c r="AA45" s="58">
        <f t="shared" si="15"/>
        <v>29.5</v>
      </c>
      <c r="AB45" s="58">
        <f t="shared" si="16"/>
        <v>20.5</v>
      </c>
      <c r="AC45" s="58">
        <f t="shared" si="17"/>
        <v>36.701080145610788</v>
      </c>
      <c r="AD45" s="61" t="str">
        <f t="shared" si="37"/>
        <v>RuBP</v>
      </c>
      <c r="AE45" s="62" t="str">
        <f t="shared" si="38"/>
        <v>Rubisco</v>
      </c>
      <c r="AF45"/>
      <c r="AG45" s="24"/>
      <c r="AH45" s="58">
        <f t="shared" si="18"/>
        <v>52.884644325877417</v>
      </c>
      <c r="AI45" s="58">
        <f t="shared" si="19"/>
        <v>127.80243240113289</v>
      </c>
      <c r="AJ45" s="58">
        <f t="shared" si="39"/>
        <v>2.5384737496077143</v>
      </c>
      <c r="AK45" s="58">
        <f t="shared" si="20"/>
        <v>4.9183843048947669</v>
      </c>
      <c r="AL45" s="58">
        <f t="shared" si="21"/>
        <v>6.0909232453245856</v>
      </c>
      <c r="AM45" s="58">
        <f t="shared" si="22"/>
        <v>18.524927761708302</v>
      </c>
      <c r="AN45" s="58">
        <f t="shared" si="23"/>
        <v>38.844267824077278</v>
      </c>
      <c r="AO45" s="58">
        <f t="shared" si="40"/>
        <v>2.4105320860936059</v>
      </c>
      <c r="AP45" s="58">
        <f t="shared" si="24"/>
        <v>5.1745029137524075</v>
      </c>
      <c r="AQ45" s="58">
        <f t="shared" si="25"/>
        <v>5.4929477051942666</v>
      </c>
      <c r="AR45" s="58">
        <f t="shared" si="26"/>
        <v>14.534509351191508</v>
      </c>
      <c r="AS45" s="58">
        <f t="shared" si="27"/>
        <v>-19.095747336793377</v>
      </c>
      <c r="AT45" s="58">
        <f t="shared" si="28"/>
        <v>12.988040929371937</v>
      </c>
      <c r="AU45" s="61" t="str">
        <f t="shared" si="41"/>
        <v>RuBP</v>
      </c>
      <c r="AV45" s="61" t="str">
        <f t="shared" si="42"/>
        <v>Rubisco</v>
      </c>
      <c r="AW45" s="24"/>
      <c r="AX45" s="16"/>
      <c r="AZ45" s="58">
        <f t="shared" si="43"/>
        <v>21.662913891249381</v>
      </c>
      <c r="BA45" s="58">
        <f t="shared" si="44"/>
        <v>22.582308257513628</v>
      </c>
      <c r="BB45" s="58">
        <f t="shared" si="45"/>
        <v>32.427524482780989</v>
      </c>
      <c r="BC45" s="65"/>
      <c r="BD45" s="58">
        <f t="shared" si="46"/>
        <v>5.6672249888199877</v>
      </c>
      <c r="BE45" s="58">
        <f t="shared" si="47"/>
        <v>7.1415419227342865</v>
      </c>
      <c r="BF45" s="58">
        <f t="shared" si="48"/>
        <v>20.151256732399592</v>
      </c>
    </row>
    <row r="46" spans="1:58" ht="15.75" x14ac:dyDescent="0.25">
      <c r="A46" s="16">
        <f t="shared" ref="A46" si="50">A45+10</f>
        <v>60</v>
      </c>
      <c r="B46" s="42">
        <f t="shared" si="2"/>
        <v>20.262800125949983</v>
      </c>
      <c r="C46" s="42">
        <f t="shared" si="3"/>
        <v>0.96113920229350924</v>
      </c>
      <c r="D46" s="49">
        <f t="shared" si="4"/>
        <v>20.992937851301946</v>
      </c>
      <c r="E46" s="49">
        <f t="shared" si="29"/>
        <v>-0.73013772535196253</v>
      </c>
      <c r="F46" s="49">
        <f t="shared" si="30"/>
        <v>0.53310109798213789</v>
      </c>
      <c r="G46" s="28">
        <f t="shared" si="49"/>
        <v>11</v>
      </c>
      <c r="H46" s="49">
        <f t="shared" si="5"/>
        <v>2.7147206725634625</v>
      </c>
      <c r="I46" s="49">
        <f t="shared" si="6"/>
        <v>4.2537623088066425</v>
      </c>
      <c r="J46" s="49">
        <f t="shared" si="31"/>
        <v>-1.53904163624318</v>
      </c>
      <c r="K46" s="49">
        <f t="shared" si="32"/>
        <v>1.1717846225264725</v>
      </c>
      <c r="M46" s="42">
        <v>20.262800125949983</v>
      </c>
      <c r="N46" s="42">
        <f t="shared" si="33"/>
        <v>0</v>
      </c>
      <c r="O46" s="42">
        <f t="shared" si="34"/>
        <v>0</v>
      </c>
      <c r="Q46" s="58">
        <f t="shared" si="7"/>
        <v>211.15098395850924</v>
      </c>
      <c r="R46" s="58">
        <f t="shared" si="8"/>
        <v>5002.3045080207457</v>
      </c>
      <c r="S46" s="58">
        <f t="shared" si="35"/>
        <v>27.192585688144746</v>
      </c>
      <c r="T46" s="58">
        <f t="shared" si="9"/>
        <v>32.807414311855254</v>
      </c>
      <c r="U46" s="58">
        <f t="shared" si="10"/>
        <v>31.258917599001315</v>
      </c>
      <c r="V46" s="58">
        <f t="shared" si="11"/>
        <v>94.226107120691069</v>
      </c>
      <c r="W46" s="58">
        <f t="shared" si="12"/>
        <v>1498.7037062887171</v>
      </c>
      <c r="X46" s="58">
        <f t="shared" si="36"/>
        <v>20.262800125949983</v>
      </c>
      <c r="Y46" s="58">
        <f t="shared" si="13"/>
        <v>39.73719987405002</v>
      </c>
      <c r="Z46" s="58">
        <f t="shared" si="14"/>
        <v>22.92190245753034</v>
      </c>
      <c r="AA46" s="58">
        <f t="shared" si="15"/>
        <v>29.5</v>
      </c>
      <c r="AB46" s="58">
        <f t="shared" si="16"/>
        <v>30.5</v>
      </c>
      <c r="AC46" s="58">
        <f t="shared" si="17"/>
        <v>34.196658818253169</v>
      </c>
      <c r="AD46" s="61" t="str">
        <f t="shared" si="37"/>
        <v>RuBP</v>
      </c>
      <c r="AE46" s="62" t="str">
        <f t="shared" si="38"/>
        <v>RuBP</v>
      </c>
      <c r="AF46"/>
      <c r="AG46" s="24"/>
      <c r="AH46" s="58">
        <f t="shared" si="18"/>
        <v>53.384185003865497</v>
      </c>
      <c r="AI46" s="58">
        <f t="shared" si="19"/>
        <v>145.68597300889527</v>
      </c>
      <c r="AJ46" s="58">
        <f t="shared" si="39"/>
        <v>2.8849123009337418</v>
      </c>
      <c r="AK46" s="58">
        <f t="shared" si="20"/>
        <v>5.2248701095717243</v>
      </c>
      <c r="AL46" s="58">
        <f t="shared" si="21"/>
        <v>6.4030811201891158</v>
      </c>
      <c r="AM46" s="58">
        <f t="shared" si="22"/>
        <v>19.024468439696378</v>
      </c>
      <c r="AN46" s="58">
        <f t="shared" si="23"/>
        <v>44.276409427731494</v>
      </c>
      <c r="AO46" s="58">
        <f t="shared" si="40"/>
        <v>2.7147206725634625</v>
      </c>
      <c r="AP46" s="58">
        <f t="shared" si="24"/>
        <v>5.5655663448727895</v>
      </c>
      <c r="AQ46" s="58">
        <f t="shared" si="25"/>
        <v>5.6957400961741724</v>
      </c>
      <c r="AR46" s="58">
        <f t="shared" si="26"/>
        <v>14.534509351191508</v>
      </c>
      <c r="AS46" s="58">
        <f t="shared" si="27"/>
        <v>-18.095747336793377</v>
      </c>
      <c r="AT46" s="58">
        <f t="shared" si="28"/>
        <v>12.90094031375194</v>
      </c>
      <c r="AU46" s="61" t="str">
        <f t="shared" si="41"/>
        <v>RuBP</v>
      </c>
      <c r="AV46" s="61" t="str">
        <f t="shared" si="42"/>
        <v>Rubisco</v>
      </c>
      <c r="AW46" s="24"/>
      <c r="AX46" s="16"/>
      <c r="AZ46" s="58">
        <f t="shared" si="43"/>
        <v>23.85860506175317</v>
      </c>
      <c r="BA46" s="58">
        <f t="shared" si="44"/>
        <v>23.083304492631271</v>
      </c>
      <c r="BB46" s="58">
        <f t="shared" si="45"/>
        <v>31.99601827328155</v>
      </c>
      <c r="BC46" s="65"/>
      <c r="BD46" s="58">
        <f t="shared" si="46"/>
        <v>6.0568505792813756</v>
      </c>
      <c r="BE46" s="58">
        <f t="shared" si="47"/>
        <v>7.3742058620760318</v>
      </c>
      <c r="BF46" s="58">
        <f t="shared" si="48"/>
        <v>19.509278857465517</v>
      </c>
    </row>
    <row r="47" spans="1:58" ht="15.75" x14ac:dyDescent="0.25">
      <c r="A47" s="30">
        <v>70</v>
      </c>
      <c r="B47" s="50">
        <f t="shared" si="2"/>
        <v>21.296409130949684</v>
      </c>
      <c r="C47" s="50">
        <f t="shared" si="3"/>
        <v>1.0043190382107032</v>
      </c>
      <c r="D47" s="51">
        <f t="shared" si="4"/>
        <v>21.550463137908032</v>
      </c>
      <c r="E47" s="51">
        <f t="shared" si="29"/>
        <v>-0.25405400695834857</v>
      </c>
      <c r="F47" s="49">
        <f t="shared" si="30"/>
        <v>6.4543438451592619E-2</v>
      </c>
      <c r="G47" s="29">
        <f t="shared" si="49"/>
        <v>12</v>
      </c>
      <c r="H47" s="54">
        <f t="shared" si="5"/>
        <v>3.0101024582878431</v>
      </c>
      <c r="I47" s="54">
        <f t="shared" si="6"/>
        <v>4.6622862070471154</v>
      </c>
      <c r="J47" s="54">
        <f t="shared" si="31"/>
        <v>-1.6521837487592723</v>
      </c>
      <c r="K47" s="54">
        <f t="shared" si="32"/>
        <v>1.1992322495547239</v>
      </c>
      <c r="M47" s="56">
        <v>21.296409130949684</v>
      </c>
      <c r="N47" s="56">
        <f t="shared" si="33"/>
        <v>0</v>
      </c>
      <c r="O47" s="42">
        <f t="shared" si="34"/>
        <v>0</v>
      </c>
      <c r="Q47" s="58">
        <f t="shared" si="7"/>
        <v>221.15098395850924</v>
      </c>
      <c r="R47" s="58">
        <f t="shared" si="8"/>
        <v>5897.3045080207457</v>
      </c>
      <c r="S47" s="58">
        <f t="shared" si="35"/>
        <v>31.016489230141076</v>
      </c>
      <c r="T47" s="58">
        <f t="shared" si="9"/>
        <v>38.983510769858924</v>
      </c>
      <c r="U47" s="58">
        <f t="shared" si="10"/>
        <v>34.863949769484741</v>
      </c>
      <c r="V47" s="58">
        <f t="shared" si="11"/>
        <v>104.22610712069107</v>
      </c>
      <c r="W47" s="58">
        <f t="shared" si="12"/>
        <v>1766.1047774956278</v>
      </c>
      <c r="X47" s="58">
        <f t="shared" si="36"/>
        <v>21.296409130949684</v>
      </c>
      <c r="Y47" s="58">
        <f t="shared" si="13"/>
        <v>48.703590869050316</v>
      </c>
      <c r="Z47" s="58">
        <f t="shared" si="14"/>
        <v>23.610975127530143</v>
      </c>
      <c r="AA47" s="58">
        <f t="shared" si="15"/>
        <v>29.5</v>
      </c>
      <c r="AB47" s="58">
        <f t="shared" si="16"/>
        <v>40.5</v>
      </c>
      <c r="AC47" s="58">
        <f t="shared" si="17"/>
        <v>33.054928312974397</v>
      </c>
      <c r="AD47" s="61" t="str">
        <f t="shared" si="37"/>
        <v>RuBP</v>
      </c>
      <c r="AE47" s="62" t="str">
        <f t="shared" si="38"/>
        <v>RuBP</v>
      </c>
      <c r="AF47"/>
      <c r="AG47" s="24"/>
      <c r="AH47" s="58">
        <f t="shared" si="18"/>
        <v>53.883725681853576</v>
      </c>
      <c r="AI47" s="58">
        <f t="shared" si="19"/>
        <v>163.56951361665764</v>
      </c>
      <c r="AJ47" s="58">
        <f t="shared" si="39"/>
        <v>3.2291139550921066</v>
      </c>
      <c r="AK47" s="58">
        <f t="shared" si="20"/>
        <v>5.5358338221873735</v>
      </c>
      <c r="AL47" s="58">
        <f t="shared" si="21"/>
        <v>6.7132234426173572</v>
      </c>
      <c r="AM47" s="58">
        <f t="shared" si="22"/>
        <v>19.524009117684454</v>
      </c>
      <c r="AN47" s="58">
        <f t="shared" si="23"/>
        <v>49.70855103138571</v>
      </c>
      <c r="AO47" s="58">
        <f t="shared" si="40"/>
        <v>3.0101024582878431</v>
      </c>
      <c r="AP47" s="58">
        <f t="shared" si="24"/>
        <v>5.9742595729917785</v>
      </c>
      <c r="AQ47" s="58">
        <f t="shared" si="25"/>
        <v>5.8926612866570931</v>
      </c>
      <c r="AR47" s="58">
        <f t="shared" si="26"/>
        <v>14.534509351191508</v>
      </c>
      <c r="AS47" s="58">
        <f t="shared" si="27"/>
        <v>-17.095747336793377</v>
      </c>
      <c r="AT47" s="58">
        <f t="shared" si="28"/>
        <v>12.805020917315604</v>
      </c>
      <c r="AU47" s="61" t="str">
        <f t="shared" si="41"/>
        <v>RuBP</v>
      </c>
      <c r="AV47" s="61" t="str">
        <f t="shared" si="42"/>
        <v>Rubisco</v>
      </c>
      <c r="AW47" s="24"/>
      <c r="AX47" s="16"/>
      <c r="AZ47" s="58">
        <f t="shared" si="43"/>
        <v>25.720733792466035</v>
      </c>
      <c r="BA47" s="58">
        <f t="shared" si="44"/>
        <v>23.45498801703533</v>
      </c>
      <c r="BB47" s="58">
        <f t="shared" si="45"/>
        <v>31.694764326788111</v>
      </c>
      <c r="BC47" s="65"/>
      <c r="BD47" s="58">
        <f t="shared" si="46"/>
        <v>6.4249503517172322</v>
      </c>
      <c r="BE47" s="58">
        <f t="shared" si="47"/>
        <v>7.5799961262813964</v>
      </c>
      <c r="BF47" s="58">
        <f t="shared" si="48"/>
        <v>19.004735482465122</v>
      </c>
    </row>
    <row r="48" spans="1:58" ht="15.75" x14ac:dyDescent="0.25">
      <c r="A48" s="16">
        <v>80</v>
      </c>
      <c r="B48" s="42">
        <f t="shared" si="2"/>
        <v>22.064586571269409</v>
      </c>
      <c r="C48" s="42">
        <f t="shared" si="3"/>
        <v>1.0325503555311806</v>
      </c>
      <c r="D48" s="49">
        <f t="shared" si="4"/>
        <v>21.98053368053084</v>
      </c>
      <c r="E48" s="49">
        <f t="shared" si="29"/>
        <v>8.4052890738568919E-2</v>
      </c>
      <c r="F48" s="49">
        <f t="shared" si="30"/>
        <v>7.0648884415098045E-3</v>
      </c>
      <c r="G48" s="28">
        <f t="shared" si="49"/>
        <v>13</v>
      </c>
      <c r="H48" s="49">
        <f t="shared" si="5"/>
        <v>3.2964979884374852</v>
      </c>
      <c r="I48" s="49">
        <f t="shared" si="6"/>
        <v>5.0488469092813215</v>
      </c>
      <c r="J48" s="49">
        <f t="shared" si="31"/>
        <v>-1.7523489208438363</v>
      </c>
      <c r="K48" s="49">
        <f t="shared" si="32"/>
        <v>1.230078685999817</v>
      </c>
      <c r="M48" s="42">
        <v>22.064586571269409</v>
      </c>
      <c r="N48" s="42">
        <f t="shared" si="33"/>
        <v>0</v>
      </c>
      <c r="O48" s="42">
        <f t="shared" si="34"/>
        <v>0</v>
      </c>
      <c r="Q48" s="58">
        <f t="shared" si="7"/>
        <v>231.15098395850924</v>
      </c>
      <c r="R48" s="58">
        <f t="shared" si="8"/>
        <v>6792.3045080207457</v>
      </c>
      <c r="S48" s="58">
        <f t="shared" si="35"/>
        <v>34.548398743559659</v>
      </c>
      <c r="T48" s="58">
        <f t="shared" si="9"/>
        <v>45.451601256440341</v>
      </c>
      <c r="U48" s="58">
        <f t="shared" si="10"/>
        <v>38.193700972482688</v>
      </c>
      <c r="V48" s="58">
        <f t="shared" si="11"/>
        <v>114.22610712069107</v>
      </c>
      <c r="W48" s="58">
        <f t="shared" si="12"/>
        <v>2033.5058487025385</v>
      </c>
      <c r="X48" s="58">
        <f t="shared" si="36"/>
        <v>22.064586571269409</v>
      </c>
      <c r="Y48" s="58">
        <f t="shared" si="13"/>
        <v>57.935413428730591</v>
      </c>
      <c r="Z48" s="58">
        <f t="shared" si="14"/>
        <v>24.123093421076629</v>
      </c>
      <c r="AA48" s="58">
        <f t="shared" si="15"/>
        <v>29.5</v>
      </c>
      <c r="AB48" s="58">
        <f t="shared" si="16"/>
        <v>50.5</v>
      </c>
      <c r="AC48" s="58">
        <f t="shared" si="17"/>
        <v>32.401565540988514</v>
      </c>
      <c r="AD48" s="61" t="str">
        <f t="shared" si="37"/>
        <v>RuBP</v>
      </c>
      <c r="AE48" s="62" t="str">
        <f t="shared" si="38"/>
        <v>RuBP</v>
      </c>
      <c r="AF48"/>
      <c r="AG48" s="24"/>
      <c r="AH48" s="58">
        <f t="shared" si="18"/>
        <v>54.383266359841649</v>
      </c>
      <c r="AI48" s="58">
        <f t="shared" si="19"/>
        <v>181.45305422442001</v>
      </c>
      <c r="AJ48" s="58">
        <f t="shared" si="39"/>
        <v>3.5710518837936895</v>
      </c>
      <c r="AK48" s="58">
        <f t="shared" si="20"/>
        <v>5.8513291486565722</v>
      </c>
      <c r="AL48" s="58">
        <f t="shared" si="21"/>
        <v>7.0213260390244567</v>
      </c>
      <c r="AM48" s="58">
        <f t="shared" si="22"/>
        <v>20.02354979567253</v>
      </c>
      <c r="AN48" s="58">
        <f t="shared" si="23"/>
        <v>55.140692635039919</v>
      </c>
      <c r="AO48" s="58">
        <f t="shared" si="40"/>
        <v>3.2964979884374852</v>
      </c>
      <c r="AP48" s="58">
        <f t="shared" si="24"/>
        <v>6.4009418377812768</v>
      </c>
      <c r="AQ48" s="58">
        <f t="shared" si="25"/>
        <v>6.0835916400901864</v>
      </c>
      <c r="AR48" s="58">
        <f t="shared" si="26"/>
        <v>14.534509351191508</v>
      </c>
      <c r="AS48" s="58">
        <f t="shared" si="27"/>
        <v>-16.095747336793377</v>
      </c>
      <c r="AT48" s="58">
        <f t="shared" si="28"/>
        <v>12.69887199373124</v>
      </c>
      <c r="AU48" s="61" t="str">
        <f t="shared" si="41"/>
        <v>RuBP</v>
      </c>
      <c r="AV48" s="61" t="str">
        <f t="shared" si="42"/>
        <v>Rubisco</v>
      </c>
      <c r="AW48" s="24"/>
      <c r="AX48" s="16"/>
      <c r="AZ48" s="58">
        <f t="shared" si="43"/>
        <v>27.319944655801667</v>
      </c>
      <c r="BA48" s="58">
        <f t="shared" si="44"/>
        <v>23.741701712117198</v>
      </c>
      <c r="BB48" s="58">
        <f t="shared" si="45"/>
        <v>31.472520555489986</v>
      </c>
      <c r="BC48" s="65"/>
      <c r="BD48" s="58">
        <f t="shared" si="46"/>
        <v>6.7732602232765657</v>
      </c>
      <c r="BE48" s="58">
        <f t="shared" si="47"/>
        <v>7.7633145365742111</v>
      </c>
      <c r="BF48" s="58">
        <f t="shared" si="48"/>
        <v>18.597760901745819</v>
      </c>
    </row>
    <row r="49" spans="1:58" ht="15.75" x14ac:dyDescent="0.25">
      <c r="A49" s="30">
        <v>90</v>
      </c>
      <c r="B49" s="50">
        <f t="shared" si="2"/>
        <v>22.652636650727061</v>
      </c>
      <c r="C49" s="50">
        <f t="shared" si="3"/>
        <v>1.0518120896881389</v>
      </c>
      <c r="D49" s="51">
        <f t="shared" si="4"/>
        <v>22.322371955418213</v>
      </c>
      <c r="E49" s="51">
        <f t="shared" si="29"/>
        <v>0.33026469530884839</v>
      </c>
      <c r="F49" s="49">
        <f t="shared" si="30"/>
        <v>0.10907476896744646</v>
      </c>
      <c r="G49" s="29">
        <f t="shared" si="49"/>
        <v>14</v>
      </c>
      <c r="H49" s="54">
        <f t="shared" si="5"/>
        <v>3.5737596235782956</v>
      </c>
      <c r="I49" s="54">
        <f t="shared" si="6"/>
        <v>5.4151692390805746</v>
      </c>
      <c r="J49" s="54">
        <f t="shared" si="31"/>
        <v>-1.841409615502279</v>
      </c>
      <c r="K49" s="54">
        <f t="shared" si="32"/>
        <v>1.266547227044946</v>
      </c>
      <c r="M49" s="56">
        <v>22.652636650727061</v>
      </c>
      <c r="N49" s="56">
        <f t="shared" si="33"/>
        <v>0</v>
      </c>
      <c r="O49" s="42">
        <f t="shared" si="34"/>
        <v>0</v>
      </c>
      <c r="Q49" s="58">
        <f t="shared" si="7"/>
        <v>241.15098395850924</v>
      </c>
      <c r="R49" s="58">
        <f t="shared" si="8"/>
        <v>7687.3045080207457</v>
      </c>
      <c r="S49" s="58">
        <f t="shared" si="35"/>
        <v>37.803849745826938</v>
      </c>
      <c r="T49" s="58">
        <f t="shared" si="9"/>
        <v>52.196150254173062</v>
      </c>
      <c r="U49" s="58">
        <f t="shared" si="10"/>
        <v>41.262817508429379</v>
      </c>
      <c r="V49" s="58">
        <f t="shared" si="11"/>
        <v>124.22610712069107</v>
      </c>
      <c r="W49" s="58">
        <f t="shared" si="12"/>
        <v>2300.9069199094492</v>
      </c>
      <c r="X49" s="58">
        <f t="shared" si="36"/>
        <v>22.652636650727061</v>
      </c>
      <c r="Y49" s="58">
        <f t="shared" si="13"/>
        <v>67.347363349272939</v>
      </c>
      <c r="Z49" s="58">
        <f t="shared" si="14"/>
        <v>24.51512680738173</v>
      </c>
      <c r="AA49" s="58">
        <f t="shared" si="15"/>
        <v>29.5</v>
      </c>
      <c r="AB49" s="58">
        <f t="shared" si="16"/>
        <v>60.5</v>
      </c>
      <c r="AC49" s="58">
        <f t="shared" si="17"/>
        <v>31.978434378138378</v>
      </c>
      <c r="AD49" s="61" t="str">
        <f t="shared" si="37"/>
        <v>RuBP</v>
      </c>
      <c r="AE49" s="62" t="str">
        <f t="shared" si="38"/>
        <v>RuBP</v>
      </c>
      <c r="AF49"/>
      <c r="AG49" s="24"/>
      <c r="AH49" s="58">
        <f t="shared" si="18"/>
        <v>54.882807037829721</v>
      </c>
      <c r="AI49" s="58">
        <f t="shared" si="19"/>
        <v>199.33659483218244</v>
      </c>
      <c r="AJ49" s="58">
        <f t="shared" si="39"/>
        <v>3.9106994866142024</v>
      </c>
      <c r="AK49" s="58">
        <f t="shared" si="20"/>
        <v>6.1714093387454749</v>
      </c>
      <c r="AL49" s="58">
        <f t="shared" si="21"/>
        <v>7.3273649411427906</v>
      </c>
      <c r="AM49" s="58">
        <f t="shared" si="22"/>
        <v>20.523090473660606</v>
      </c>
      <c r="AN49" s="58">
        <f t="shared" si="23"/>
        <v>60.572834238694142</v>
      </c>
      <c r="AO49" s="58">
        <f t="shared" si="40"/>
        <v>3.5737596235782956</v>
      </c>
      <c r="AP49" s="58">
        <f t="shared" si="24"/>
        <v>6.8459086896150554</v>
      </c>
      <c r="AQ49" s="58">
        <f t="shared" si="25"/>
        <v>6.2684327301840614</v>
      </c>
      <c r="AR49" s="58">
        <f t="shared" si="26"/>
        <v>14.534509351191508</v>
      </c>
      <c r="AS49" s="58">
        <f t="shared" si="27"/>
        <v>-15.095747336793377</v>
      </c>
      <c r="AT49" s="58">
        <f t="shared" si="28"/>
        <v>12.580764943547912</v>
      </c>
      <c r="AU49" s="61" t="str">
        <f t="shared" si="41"/>
        <v>RuBP</v>
      </c>
      <c r="AV49" s="61" t="str">
        <f t="shared" si="42"/>
        <v>Rubisco</v>
      </c>
      <c r="AW49" s="24"/>
      <c r="AX49" s="16"/>
      <c r="AZ49" s="58">
        <f t="shared" si="43"/>
        <v>28.708248761846082</v>
      </c>
      <c r="BA49" s="58">
        <f t="shared" si="44"/>
        <v>23.96959389537545</v>
      </c>
      <c r="BB49" s="58">
        <f t="shared" si="45"/>
        <v>31.301807389545196</v>
      </c>
      <c r="BC49" s="65"/>
      <c r="BD49" s="58">
        <f t="shared" si="46"/>
        <v>7.1033343433416398</v>
      </c>
      <c r="BE49" s="58">
        <f t="shared" si="47"/>
        <v>7.9276513460126239</v>
      </c>
      <c r="BF49" s="58">
        <f t="shared" si="48"/>
        <v>18.262548522642017</v>
      </c>
    </row>
    <row r="50" spans="1:58" ht="15.75" x14ac:dyDescent="0.25">
      <c r="A50" s="16">
        <v>100</v>
      </c>
      <c r="B50" s="42">
        <f t="shared" si="2"/>
        <v>23.11471305666916</v>
      </c>
      <c r="C50" s="42">
        <f t="shared" si="3"/>
        <v>1.065437769375124</v>
      </c>
      <c r="D50" s="49">
        <f t="shared" si="4"/>
        <v>22.600604128136489</v>
      </c>
      <c r="E50" s="49">
        <f t="shared" si="29"/>
        <v>0.51410892853267143</v>
      </c>
      <c r="F50" s="49">
        <f t="shared" si="30"/>
        <v>0.26430799039701147</v>
      </c>
      <c r="G50" s="28">
        <f t="shared" si="49"/>
        <v>15</v>
      </c>
      <c r="H50" s="49">
        <f t="shared" si="5"/>
        <v>3.8417744152782092</v>
      </c>
      <c r="I50" s="49">
        <f t="shared" si="6"/>
        <v>5.7628020210667117</v>
      </c>
      <c r="J50" s="49">
        <f t="shared" si="31"/>
        <v>-1.9210276057885025</v>
      </c>
      <c r="K50" s="49">
        <f t="shared" si="32"/>
        <v>1.3125205134821019</v>
      </c>
      <c r="M50" s="42">
        <v>23.11471305666916</v>
      </c>
      <c r="N50" s="42">
        <f t="shared" si="33"/>
        <v>0</v>
      </c>
      <c r="O50" s="42">
        <f t="shared" si="34"/>
        <v>0</v>
      </c>
      <c r="Q50" s="58">
        <f t="shared" si="7"/>
        <v>251.15098395850924</v>
      </c>
      <c r="R50" s="58">
        <f t="shared" si="8"/>
        <v>8582.3045080207467</v>
      </c>
      <c r="S50" s="58">
        <f t="shared" si="35"/>
        <v>40.799907771234587</v>
      </c>
      <c r="T50" s="58">
        <f t="shared" si="9"/>
        <v>59.200092228765413</v>
      </c>
      <c r="U50" s="58">
        <f t="shared" si="10"/>
        <v>44.087388120006786</v>
      </c>
      <c r="V50" s="58">
        <f t="shared" si="11"/>
        <v>134.22610712069107</v>
      </c>
      <c r="W50" s="58">
        <f t="shared" si="12"/>
        <v>2568.3079911163595</v>
      </c>
      <c r="X50" s="58">
        <f t="shared" si="36"/>
        <v>23.11471305666916</v>
      </c>
      <c r="Y50" s="58">
        <f t="shared" si="13"/>
        <v>76.88528694333084</v>
      </c>
      <c r="Z50" s="58">
        <f t="shared" si="14"/>
        <v>24.82317774467646</v>
      </c>
      <c r="AA50" s="58">
        <f t="shared" si="15"/>
        <v>29.5</v>
      </c>
      <c r="AB50" s="58">
        <f t="shared" si="16"/>
        <v>70.5</v>
      </c>
      <c r="AC50" s="58">
        <f t="shared" si="17"/>
        <v>31.682070794074029</v>
      </c>
      <c r="AD50" s="61" t="str">
        <f t="shared" si="37"/>
        <v>RuBP</v>
      </c>
      <c r="AE50" s="62" t="str">
        <f t="shared" si="38"/>
        <v>RuBP</v>
      </c>
      <c r="AF50"/>
      <c r="AG50" s="24"/>
      <c r="AH50" s="58">
        <f t="shared" si="18"/>
        <v>55.382347715817801</v>
      </c>
      <c r="AI50" s="58">
        <f t="shared" si="19"/>
        <v>217.22013543994481</v>
      </c>
      <c r="AJ50" s="58">
        <f t="shared" si="39"/>
        <v>4.248030421309096</v>
      </c>
      <c r="AK50" s="58">
        <f t="shared" si="20"/>
        <v>6.4961271253859731</v>
      </c>
      <c r="AL50" s="58">
        <f t="shared" si="21"/>
        <v>7.6313164133371361</v>
      </c>
      <c r="AM50" s="58">
        <f t="shared" si="22"/>
        <v>21.022631151648682</v>
      </c>
      <c r="AN50" s="58">
        <f t="shared" si="23"/>
        <v>66.004975842348358</v>
      </c>
      <c r="AO50" s="58">
        <f t="shared" si="40"/>
        <v>3.8417744152782092</v>
      </c>
      <c r="AP50" s="58">
        <f t="shared" si="24"/>
        <v>7.3093862330668591</v>
      </c>
      <c r="AQ50" s="58">
        <f t="shared" si="25"/>
        <v>6.4471092579840015</v>
      </c>
      <c r="AR50" s="58">
        <f t="shared" si="26"/>
        <v>14.534509351191508</v>
      </c>
      <c r="AS50" s="58">
        <f t="shared" si="27"/>
        <v>-14.095747336793377</v>
      </c>
      <c r="AT50" s="58">
        <f t="shared" si="28"/>
        <v>12.448558452132403</v>
      </c>
      <c r="AU50" s="61" t="str">
        <f t="shared" si="41"/>
        <v>RuBP</v>
      </c>
      <c r="AV50" s="61" t="str">
        <f t="shared" si="42"/>
        <v>Rubisco</v>
      </c>
      <c r="AW50" s="24"/>
      <c r="AX50" s="16"/>
      <c r="AZ50" s="58">
        <f t="shared" si="43"/>
        <v>29.924787243945914</v>
      </c>
      <c r="BA50" s="58">
        <f t="shared" si="44"/>
        <v>24.155082010520964</v>
      </c>
      <c r="BB50" s="58">
        <f t="shared" si="45"/>
        <v>31.166564509594107</v>
      </c>
      <c r="BC50" s="65"/>
      <c r="BD50" s="58">
        <f t="shared" si="46"/>
        <v>7.4165682777368733</v>
      </c>
      <c r="BE50" s="58">
        <f t="shared" si="47"/>
        <v>8.075809593696663</v>
      </c>
      <c r="BF50" s="58">
        <f t="shared" si="48"/>
        <v>17.981655370628875</v>
      </c>
    </row>
    <row r="51" spans="1:58" ht="15.75" x14ac:dyDescent="0.25">
      <c r="A51" s="16"/>
      <c r="B51" s="16" t="str">
        <f t="shared" si="2"/>
        <v/>
      </c>
      <c r="C51" s="16" t="str">
        <f t="shared" si="3"/>
        <v/>
      </c>
      <c r="D51" s="31" t="str">
        <f t="shared" si="4"/>
        <v/>
      </c>
      <c r="E51" s="31" t="str">
        <f t="shared" si="29"/>
        <v/>
      </c>
      <c r="F51" s="28" t="str">
        <f t="shared" si="30"/>
        <v/>
      </c>
      <c r="G51" s="29">
        <f t="shared" si="49"/>
        <v>16</v>
      </c>
      <c r="H51" s="54">
        <f t="shared" si="5"/>
        <v>4.1004663775606085</v>
      </c>
      <c r="I51" s="54">
        <f t="shared" si="6"/>
        <v>6.0931399709095952</v>
      </c>
      <c r="J51" s="54">
        <f t="shared" si="31"/>
        <v>-1.9926735933489867</v>
      </c>
      <c r="K51" s="54">
        <f t="shared" si="32"/>
        <v>1.3754605097481478</v>
      </c>
      <c r="M51" s="16"/>
      <c r="N51" s="16"/>
      <c r="O51" s="16" t="str">
        <f t="shared" si="34"/>
        <v/>
      </c>
      <c r="Q51" s="58">
        <f t="shared" si="7"/>
        <v>151.15098395850924</v>
      </c>
      <c r="R51" s="58">
        <f t="shared" si="8"/>
        <v>-367.6954919792546</v>
      </c>
      <c r="S51" s="58">
        <f t="shared" si="35"/>
        <v>-2.3946977081229051</v>
      </c>
      <c r="T51" s="58">
        <f t="shared" si="9"/>
        <v>2.3946977081229051</v>
      </c>
      <c r="U51" s="58">
        <f t="shared" si="10"/>
        <v>3.36514169453124</v>
      </c>
      <c r="V51" s="58">
        <f t="shared" si="11"/>
        <v>34.226107120691061</v>
      </c>
      <c r="W51" s="58">
        <f t="shared" si="12"/>
        <v>-105.70272095274663</v>
      </c>
      <c r="X51" s="58">
        <f t="shared" si="36"/>
        <v>-2.8508970284533071</v>
      </c>
      <c r="Y51" s="58">
        <f t="shared" si="13"/>
        <v>2.8508970284533071</v>
      </c>
      <c r="Z51" s="58">
        <f t="shared" si="14"/>
        <v>7.512771021261476</v>
      </c>
      <c r="AA51" s="58">
        <f t="shared" si="15"/>
        <v>29.5</v>
      </c>
      <c r="AB51" s="58">
        <f t="shared" si="16"/>
        <v>-29.5</v>
      </c>
      <c r="AC51" s="58">
        <f t="shared" si="17"/>
        <v>26.622146015702555</v>
      </c>
      <c r="AD51" s="61" t="str">
        <f t="shared" si="37"/>
        <v/>
      </c>
      <c r="AE51" s="62" t="str">
        <f t="shared" si="38"/>
        <v/>
      </c>
      <c r="AF51"/>
      <c r="AG51" s="24"/>
      <c r="AH51" s="58">
        <f t="shared" si="18"/>
        <v>55.881888393805873</v>
      </c>
      <c r="AI51" s="58">
        <f t="shared" si="19"/>
        <v>235.10367604770718</v>
      </c>
      <c r="AJ51" s="58">
        <f t="shared" si="39"/>
        <v>4.5830186347572983</v>
      </c>
      <c r="AK51" s="58">
        <f t="shared" si="20"/>
        <v>6.8255346627313145</v>
      </c>
      <c r="AL51" s="58">
        <f t="shared" si="21"/>
        <v>7.9331569804865145</v>
      </c>
      <c r="AM51" s="58">
        <f t="shared" si="22"/>
        <v>21.522171829636754</v>
      </c>
      <c r="AN51" s="58">
        <f t="shared" si="23"/>
        <v>71.437117446002574</v>
      </c>
      <c r="AO51" s="58">
        <f t="shared" si="40"/>
        <v>4.1004663775606085</v>
      </c>
      <c r="AP51" s="58">
        <f t="shared" si="24"/>
        <v>7.7915265798264191</v>
      </c>
      <c r="AQ51" s="58">
        <f t="shared" si="25"/>
        <v>6.6195705661722695</v>
      </c>
      <c r="AR51" s="58">
        <f t="shared" si="26"/>
        <v>14.534509351191508</v>
      </c>
      <c r="AS51" s="58">
        <f t="shared" si="27"/>
        <v>-13.095747336793377</v>
      </c>
      <c r="AT51" s="58">
        <f t="shared" si="28"/>
        <v>12.299567497561787</v>
      </c>
      <c r="AU51" s="61" t="str">
        <f t="shared" si="41"/>
        <v>RuBP</v>
      </c>
      <c r="AV51" s="61" t="str">
        <f t="shared" si="42"/>
        <v>Rubisco</v>
      </c>
      <c r="AW51" s="24"/>
      <c r="AX51" s="16"/>
      <c r="AZ51" s="58" t="str">
        <f t="shared" si="43"/>
        <v/>
      </c>
      <c r="BA51" s="58" t="str">
        <f t="shared" si="44"/>
        <v/>
      </c>
      <c r="BB51" s="58" t="str">
        <f t="shared" si="45"/>
        <v/>
      </c>
      <c r="BC51" s="65"/>
      <c r="BD51" s="58">
        <f t="shared" si="46"/>
        <v>7.714218732674313</v>
      </c>
      <c r="BE51" s="58">
        <f t="shared" si="47"/>
        <v>8.2100663062059027</v>
      </c>
      <c r="BF51" s="58">
        <f t="shared" si="48"/>
        <v>17.742867842731087</v>
      </c>
    </row>
    <row r="52" spans="1:58" ht="15.75" x14ac:dyDescent="0.25">
      <c r="A52" s="16"/>
      <c r="B52" s="16" t="str">
        <f t="shared" si="2"/>
        <v/>
      </c>
      <c r="C52" s="16" t="str">
        <f t="shared" si="3"/>
        <v/>
      </c>
      <c r="D52" s="32" t="str">
        <f t="shared" si="4"/>
        <v/>
      </c>
      <c r="E52" s="32" t="str">
        <f t="shared" si="29"/>
        <v/>
      </c>
      <c r="F52" s="28" t="str">
        <f t="shared" si="30"/>
        <v/>
      </c>
      <c r="G52" s="28">
        <f t="shared" si="49"/>
        <v>17</v>
      </c>
      <c r="H52" s="49">
        <f t="shared" si="5"/>
        <v>4.3497980501586433</v>
      </c>
      <c r="I52" s="49">
        <f t="shared" si="6"/>
        <v>6.4074423975204127</v>
      </c>
      <c r="J52" s="49">
        <f t="shared" si="31"/>
        <v>-2.0576443473617694</v>
      </c>
      <c r="K52" s="49">
        <f t="shared" si="32"/>
        <v>1.471814521074676</v>
      </c>
      <c r="M52" s="16"/>
      <c r="N52" s="16"/>
      <c r="O52" s="16" t="str">
        <f t="shared" si="34"/>
        <v/>
      </c>
      <c r="Q52" s="58">
        <f t="shared" si="7"/>
        <v>151.15098395850924</v>
      </c>
      <c r="R52" s="58">
        <f t="shared" si="8"/>
        <v>-367.6954919792546</v>
      </c>
      <c r="S52" s="58">
        <f t="shared" si="35"/>
        <v>-2.3946977081229051</v>
      </c>
      <c r="T52" s="58">
        <f t="shared" si="9"/>
        <v>2.3946977081229051</v>
      </c>
      <c r="U52" s="58">
        <f t="shared" si="10"/>
        <v>3.36514169453124</v>
      </c>
      <c r="V52" s="58">
        <f t="shared" si="11"/>
        <v>34.226107120691061</v>
      </c>
      <c r="W52" s="58">
        <f t="shared" si="12"/>
        <v>-105.70272095274663</v>
      </c>
      <c r="X52" s="58">
        <f t="shared" si="36"/>
        <v>-2.8508970284533071</v>
      </c>
      <c r="Y52" s="58">
        <f t="shared" si="13"/>
        <v>2.8508970284533071</v>
      </c>
      <c r="Z52" s="58">
        <f t="shared" si="14"/>
        <v>7.512771021261476</v>
      </c>
      <c r="AA52" s="58">
        <f t="shared" si="15"/>
        <v>29.5</v>
      </c>
      <c r="AB52" s="58">
        <f t="shared" si="16"/>
        <v>-29.5</v>
      </c>
      <c r="AC52" s="58">
        <f t="shared" si="17"/>
        <v>26.622146015702555</v>
      </c>
      <c r="AD52" s="61" t="str">
        <f t="shared" si="37"/>
        <v/>
      </c>
      <c r="AE52" s="62" t="str">
        <f t="shared" si="38"/>
        <v/>
      </c>
      <c r="AF52"/>
      <c r="AG52" s="24"/>
      <c r="AH52" s="58">
        <f t="shared" si="18"/>
        <v>56.381429071793946</v>
      </c>
      <c r="AI52" s="58">
        <f t="shared" si="19"/>
        <v>252.98721665546958</v>
      </c>
      <c r="AJ52" s="58">
        <f t="shared" si="39"/>
        <v>4.9156383944755788</v>
      </c>
      <c r="AK52" s="58">
        <f t="shared" si="20"/>
        <v>7.1596834630694115</v>
      </c>
      <c r="AL52" s="58">
        <f t="shared" si="21"/>
        <v>8.2328634563801089</v>
      </c>
      <c r="AM52" s="58">
        <f t="shared" si="22"/>
        <v>22.021712507624834</v>
      </c>
      <c r="AN52" s="58">
        <f t="shared" si="23"/>
        <v>76.869259049656776</v>
      </c>
      <c r="AO52" s="58">
        <f t="shared" si="40"/>
        <v>4.3497980501586433</v>
      </c>
      <c r="AP52" s="58">
        <f t="shared" si="24"/>
        <v>8.2924047193160195</v>
      </c>
      <c r="AQ52" s="58">
        <f t="shared" si="25"/>
        <v>6.7857916812376233</v>
      </c>
      <c r="AR52" s="58">
        <f t="shared" si="26"/>
        <v>14.534509351191508</v>
      </c>
      <c r="AS52" s="58">
        <f t="shared" si="27"/>
        <v>-12.095747336793377</v>
      </c>
      <c r="AT52" s="58">
        <f t="shared" si="28"/>
        <v>12.130379086004334</v>
      </c>
      <c r="AU52" s="61" t="str">
        <f t="shared" si="41"/>
        <v>RuBP</v>
      </c>
      <c r="AV52" s="61" t="str">
        <f t="shared" si="42"/>
        <v>Rubisco</v>
      </c>
      <c r="AW52" s="24"/>
      <c r="AX52" s="16"/>
      <c r="AZ52" s="58" t="str">
        <f t="shared" si="43"/>
        <v/>
      </c>
      <c r="BA52" s="58" t="str">
        <f t="shared" si="44"/>
        <v/>
      </c>
      <c r="BB52" s="58" t="str">
        <f t="shared" si="45"/>
        <v/>
      </c>
      <c r="BC52" s="65"/>
      <c r="BD52" s="58">
        <f t="shared" si="46"/>
        <v>7.9974204063335064</v>
      </c>
      <c r="BE52" s="58">
        <f t="shared" si="47"/>
        <v>8.3322903563445223</v>
      </c>
      <c r="BF52" s="58">
        <f t="shared" si="48"/>
        <v>17.537378649931227</v>
      </c>
    </row>
    <row r="53" spans="1:58" ht="15.75" x14ac:dyDescent="0.25">
      <c r="A53" s="16"/>
      <c r="B53" s="16" t="str">
        <f t="shared" si="2"/>
        <v/>
      </c>
      <c r="C53" s="16" t="str">
        <f t="shared" si="3"/>
        <v/>
      </c>
      <c r="D53" s="31" t="str">
        <f t="shared" si="4"/>
        <v/>
      </c>
      <c r="E53" s="31" t="str">
        <f t="shared" si="29"/>
        <v/>
      </c>
      <c r="F53" s="28" t="str">
        <f t="shared" si="30"/>
        <v/>
      </c>
      <c r="G53" s="29">
        <f t="shared" si="49"/>
        <v>18</v>
      </c>
      <c r="H53" s="54">
        <f t="shared" si="5"/>
        <v>4.5897712796319228</v>
      </c>
      <c r="I53" s="54">
        <f t="shared" si="6"/>
        <v>6.706849246213892</v>
      </c>
      <c r="J53" s="54">
        <f t="shared" si="31"/>
        <v>-2.1170779665819692</v>
      </c>
      <c r="K53" s="54">
        <f t="shared" si="32"/>
        <v>1.6464938930861965</v>
      </c>
      <c r="M53" s="16"/>
      <c r="N53" s="16"/>
      <c r="O53" s="16" t="str">
        <f t="shared" si="34"/>
        <v/>
      </c>
      <c r="Q53" s="58">
        <f t="shared" si="7"/>
        <v>151.15098395850924</v>
      </c>
      <c r="R53" s="58">
        <f t="shared" si="8"/>
        <v>-367.6954919792546</v>
      </c>
      <c r="S53" s="58">
        <f t="shared" si="35"/>
        <v>-2.3946977081229051</v>
      </c>
      <c r="T53" s="58">
        <f t="shared" si="9"/>
        <v>2.3946977081229051</v>
      </c>
      <c r="U53" s="58">
        <f t="shared" si="10"/>
        <v>3.36514169453124</v>
      </c>
      <c r="V53" s="58">
        <f t="shared" si="11"/>
        <v>34.226107120691061</v>
      </c>
      <c r="W53" s="58">
        <f t="shared" si="12"/>
        <v>-105.70272095274663</v>
      </c>
      <c r="X53" s="58">
        <f t="shared" si="36"/>
        <v>-2.8508970284533071</v>
      </c>
      <c r="Y53" s="58">
        <f t="shared" si="13"/>
        <v>2.8508970284533071</v>
      </c>
      <c r="Z53" s="58">
        <f t="shared" si="14"/>
        <v>7.512771021261476</v>
      </c>
      <c r="AA53" s="58">
        <f t="shared" si="15"/>
        <v>29.5</v>
      </c>
      <c r="AB53" s="58">
        <f t="shared" si="16"/>
        <v>-29.5</v>
      </c>
      <c r="AC53" s="58">
        <f t="shared" si="17"/>
        <v>26.622146015702555</v>
      </c>
      <c r="AD53" s="61" t="str">
        <f t="shared" si="37"/>
        <v/>
      </c>
      <c r="AE53" s="62" t="str">
        <f t="shared" si="38"/>
        <v/>
      </c>
      <c r="AF53"/>
      <c r="AG53" s="24"/>
      <c r="AH53" s="58">
        <f t="shared" si="18"/>
        <v>56.880969749782025</v>
      </c>
      <c r="AI53" s="58">
        <f t="shared" si="19"/>
        <v>270.87075726323201</v>
      </c>
      <c r="AJ53" s="58">
        <f t="shared" si="39"/>
        <v>5.2458643206402407</v>
      </c>
      <c r="AK53" s="58">
        <f t="shared" si="20"/>
        <v>7.4986243327205813</v>
      </c>
      <c r="AL53" s="58">
        <f t="shared" si="21"/>
        <v>8.5304129725704296</v>
      </c>
      <c r="AM53" s="58">
        <f t="shared" si="22"/>
        <v>22.521253185612906</v>
      </c>
      <c r="AN53" s="58">
        <f t="shared" si="23"/>
        <v>82.301400653311006</v>
      </c>
      <c r="AO53" s="58">
        <f t="shared" si="40"/>
        <v>4.5897712796319228</v>
      </c>
      <c r="AP53" s="58">
        <f t="shared" si="24"/>
        <v>8.8120169550206597</v>
      </c>
      <c r="AQ53" s="58">
        <f t="shared" si="25"/>
        <v>6.9457738342198132</v>
      </c>
      <c r="AR53" s="58">
        <f t="shared" si="26"/>
        <v>14.534509351191508</v>
      </c>
      <c r="AS53" s="58">
        <f t="shared" si="27"/>
        <v>-11.095747336793377</v>
      </c>
      <c r="AT53" s="58">
        <f t="shared" si="28"/>
        <v>11.936587600814779</v>
      </c>
      <c r="AU53" s="61" t="str">
        <f t="shared" si="41"/>
        <v>RuBP</v>
      </c>
      <c r="AV53" s="61" t="str">
        <f t="shared" si="42"/>
        <v>Rubisco</v>
      </c>
      <c r="AW53" s="24"/>
      <c r="AX53" s="16"/>
      <c r="AZ53" s="58" t="str">
        <f t="shared" si="43"/>
        <v/>
      </c>
      <c r="BA53" s="58" t="str">
        <f t="shared" si="44"/>
        <v/>
      </c>
      <c r="BB53" s="58" t="str">
        <f t="shared" si="45"/>
        <v/>
      </c>
      <c r="BC53" s="65"/>
      <c r="BD53" s="58">
        <f t="shared" si="46"/>
        <v>8.2672004445258676</v>
      </c>
      <c r="BE53" s="58">
        <f t="shared" si="47"/>
        <v>8.4440299920143858</v>
      </c>
      <c r="BF53" s="58">
        <f t="shared" si="48"/>
        <v>17.358676712536806</v>
      </c>
    </row>
    <row r="54" spans="1:58" ht="15.75" x14ac:dyDescent="0.25">
      <c r="A54" s="16"/>
      <c r="B54" s="16"/>
      <c r="C54" s="16"/>
      <c r="D54" s="33"/>
      <c r="E54" s="33" t="s">
        <v>53</v>
      </c>
      <c r="F54" s="52">
        <f>SUMIF(A36:A53,"&gt;0",F36:F53)</f>
        <v>2.2325948498898009</v>
      </c>
      <c r="G54" s="28">
        <f t="shared" si="49"/>
        <v>19</v>
      </c>
      <c r="H54" s="49">
        <f t="shared" si="5"/>
        <v>4.8204271807001939</v>
      </c>
      <c r="I54" s="49">
        <f t="shared" si="6"/>
        <v>6.9923949136932286</v>
      </c>
      <c r="J54" s="49">
        <f t="shared" si="31"/>
        <v>-2.1719677329930347</v>
      </c>
      <c r="K54" s="49">
        <f t="shared" si="32"/>
        <v>2.0819061782397763</v>
      </c>
      <c r="M54" s="34"/>
      <c r="N54" s="34" t="s">
        <v>69</v>
      </c>
      <c r="O54" s="57">
        <f>SUMIF(A36:A53,"&gt;0",O36:O53)</f>
        <v>0.64002385310695442</v>
      </c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63"/>
      <c r="AE54" s="63"/>
      <c r="AF54"/>
      <c r="AG54" s="24"/>
      <c r="AH54" s="58">
        <f t="shared" si="18"/>
        <v>57.380510427770105</v>
      </c>
      <c r="AI54" s="58">
        <f t="shared" si="19"/>
        <v>288.75429787099438</v>
      </c>
      <c r="AJ54" s="58">
        <f t="shared" si="39"/>
        <v>5.5736714185474732</v>
      </c>
      <c r="AK54" s="58">
        <f t="shared" si="20"/>
        <v>7.8424073070571421</v>
      </c>
      <c r="AL54" s="58">
        <f t="shared" si="21"/>
        <v>8.8257830076215544</v>
      </c>
      <c r="AM54" s="58">
        <f t="shared" si="22"/>
        <v>23.020793863600986</v>
      </c>
      <c r="AN54" s="58">
        <f t="shared" si="23"/>
        <v>87.733542256965208</v>
      </c>
      <c r="AO54" s="58">
        <f t="shared" si="40"/>
        <v>4.8204271807001939</v>
      </c>
      <c r="AP54" s="58">
        <f t="shared" si="24"/>
        <v>9.3502809818918067</v>
      </c>
      <c r="AQ54" s="58">
        <f t="shared" si="25"/>
        <v>7.0995444349319898</v>
      </c>
      <c r="AR54" s="58">
        <f t="shared" si="26"/>
        <v>14.534509351191508</v>
      </c>
      <c r="AS54" s="58">
        <f t="shared" si="27"/>
        <v>-10.095747336793377</v>
      </c>
      <c r="AT54" s="58">
        <f t="shared" si="28"/>
        <v>11.712405643590831</v>
      </c>
      <c r="AU54" s="61" t="str">
        <f t="shared" si="41"/>
        <v>RuBP</v>
      </c>
      <c r="AV54" s="61" t="str">
        <f t="shared" si="42"/>
        <v>Rubisco</v>
      </c>
      <c r="AW54" s="24"/>
      <c r="AX54" s="16"/>
      <c r="AZ54" s="65"/>
      <c r="BA54" s="65"/>
      <c r="BB54" s="65"/>
      <c r="BC54" s="65"/>
      <c r="BD54" s="58">
        <f t="shared" si="46"/>
        <v>8.5244908886636495</v>
      </c>
      <c r="BE54" s="58">
        <f t="shared" si="47"/>
        <v>8.5465787666901676</v>
      </c>
      <c r="BF54" s="58">
        <f t="shared" si="48"/>
        <v>17.201844625080533</v>
      </c>
    </row>
    <row r="55" spans="1:58" ht="15.75" x14ac:dyDescent="0.25">
      <c r="E55" s="16"/>
      <c r="F55" s="16"/>
      <c r="G55" s="29">
        <f t="shared" si="49"/>
        <v>20</v>
      </c>
      <c r="H55" s="54">
        <f t="shared" si="5"/>
        <v>5.0418452796685145</v>
      </c>
      <c r="I55" s="54">
        <f t="shared" si="6"/>
        <v>7.1530637901388268</v>
      </c>
      <c r="J55" s="54">
        <f t="shared" si="31"/>
        <v>-2.1112185104703123</v>
      </c>
      <c r="K55" s="54">
        <f t="shared" si="32"/>
        <v>2.2421309253179413</v>
      </c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63"/>
      <c r="AE55" s="63"/>
      <c r="AF55"/>
      <c r="AG55" s="24"/>
      <c r="AH55" s="58">
        <f t="shared" si="18"/>
        <v>57.880051105758177</v>
      </c>
      <c r="AI55" s="58">
        <f t="shared" si="19"/>
        <v>306.63783847875675</v>
      </c>
      <c r="AJ55" s="58">
        <f t="shared" si="39"/>
        <v>5.8990351114389057</v>
      </c>
      <c r="AK55" s="58">
        <f t="shared" si="20"/>
        <v>8.1910815847919398</v>
      </c>
      <c r="AL55" s="58">
        <f t="shared" si="21"/>
        <v>9.1189514166866363</v>
      </c>
      <c r="AM55" s="58">
        <f t="shared" si="22"/>
        <v>23.520334541589058</v>
      </c>
      <c r="AN55" s="58">
        <f t="shared" si="23"/>
        <v>93.165683860619424</v>
      </c>
      <c r="AO55" s="58">
        <f t="shared" si="40"/>
        <v>5.0418452796685145</v>
      </c>
      <c r="AP55" s="58">
        <f t="shared" si="24"/>
        <v>9.9070376010722665</v>
      </c>
      <c r="AQ55" s="58">
        <f t="shared" si="25"/>
        <v>7.2471565009108732</v>
      </c>
      <c r="AR55" s="58">
        <f t="shared" si="26"/>
        <v>14.534509351191508</v>
      </c>
      <c r="AS55" s="58">
        <f t="shared" si="27"/>
        <v>-9.0957473367933765</v>
      </c>
      <c r="AT55" s="58">
        <f t="shared" si="28"/>
        <v>11.450076213879619</v>
      </c>
      <c r="AU55" s="61" t="str">
        <f t="shared" si="41"/>
        <v>RuBP</v>
      </c>
      <c r="AV55" s="61" t="str">
        <f t="shared" si="42"/>
        <v>RuBP</v>
      </c>
      <c r="AW55" s="24"/>
      <c r="AX55" s="16"/>
      <c r="AZ55" s="65"/>
      <c r="BA55" s="65"/>
      <c r="BB55" s="65"/>
      <c r="BC55" s="65"/>
      <c r="BD55" s="58">
        <f t="shared" si="46"/>
        <v>8.7701394339887884</v>
      </c>
      <c r="BE55" s="58">
        <f t="shared" si="47"/>
        <v>8.6410258437075189</v>
      </c>
      <c r="BF55" s="58">
        <f t="shared" si="48"/>
        <v>17.063099180565978</v>
      </c>
    </row>
    <row r="56" spans="1:58" ht="15.75" x14ac:dyDescent="0.25">
      <c r="A56" s="35" t="s">
        <v>71</v>
      </c>
      <c r="B56" s="35"/>
      <c r="C56" s="35"/>
      <c r="D56" s="35"/>
      <c r="E56" s="35"/>
      <c r="F56" s="35"/>
      <c r="G56" s="28">
        <f t="shared" si="49"/>
        <v>21</v>
      </c>
      <c r="H56" s="49">
        <f t="shared" si="5"/>
        <v>5.2541418811759639</v>
      </c>
      <c r="I56" s="49">
        <f t="shared" si="6"/>
        <v>7.283967271069649</v>
      </c>
      <c r="J56" s="49">
        <f t="shared" si="31"/>
        <v>-2.0298253898936851</v>
      </c>
      <c r="K56" s="49">
        <f t="shared" si="32"/>
        <v>2.2807705654348625</v>
      </c>
      <c r="Q56" s="58">
        <f>$C$26-$G$26+($A57+$H$26*(1+$H$20/$I$26))*$F$26</f>
        <v>172.65098395850924</v>
      </c>
      <c r="R56" s="58">
        <f>(($A57-$J$26)*$C$26-$G$26*($A57+$H$26*(1+$H$20/$I$26)))*$F$26</f>
        <v>1556.5545080207455</v>
      </c>
      <c r="S56" s="58">
        <f t="shared" ref="S56" si="51">(Q56-SQRT(Q56*Q56-4*R56))/2</f>
        <v>9.5430977899640084</v>
      </c>
      <c r="T56" s="58">
        <f>$A57-S56/$F$26</f>
        <v>11.956902210035992</v>
      </c>
      <c r="U56" s="58">
        <f>(S56+$G$26)/(1-$J$26/T56)</f>
        <v>14.61964546080249</v>
      </c>
      <c r="V56" s="58">
        <f>$K$26/4-$G$26+($A57+2*$J$26)*$F$26</f>
        <v>55.726107120691061</v>
      </c>
      <c r="W56" s="58">
        <f>(($A57-$J$26)*$K$26/4-$G$26*($A57+2*$J$26))*$F$26</f>
        <v>469.20958214211123</v>
      </c>
      <c r="X56" s="58">
        <f t="shared" ref="X56" si="52">(V56-SQRT(V56*V56-4*W56))/2</f>
        <v>10.337638542019359</v>
      </c>
      <c r="Y56" s="58">
        <f>$A57-X56/$F$26</f>
        <v>11.162361457980641</v>
      </c>
      <c r="Z56" s="58">
        <f>(X56+$G$26)/(1-$J$26/Y56)</f>
        <v>16.30512806824326</v>
      </c>
      <c r="AA56" s="58">
        <f>3*$E$26-$G$26</f>
        <v>29.5</v>
      </c>
      <c r="AB56" s="58">
        <f>$A57-AA56/$F$26</f>
        <v>-8</v>
      </c>
      <c r="AC56" s="58">
        <f>(AA56+$G$26)/(1-$J$26/AB56)</f>
        <v>20.437707570467513</v>
      </c>
      <c r="AD56" s="61" t="str">
        <f>IF($A57&gt;0,IF($AB56&gt;$J$26,IF($U56&gt;$Z56,IF($Z56&gt;$AC56,"TPU","RuBP"),IF($U56&gt;$AC56,"TPU","Rubisco")),IF($U56&gt;$Z56,"RuBP","Rubisco")),"")</f>
        <v>Rubisco</v>
      </c>
      <c r="AE56" s="62" t="str">
        <f>IF($A57&gt;0,IF($A57&gt;$J$27,IF($AZ56&gt;$BA56,IF($BA56&gt;$BB56,"TPU","RuBP"),IF($AZ56&gt;$BB56,"TPU","Rubisco")),IF($AZ56&gt;$BA56,"RuBP","Rubisco")),"")</f>
        <v>Rubisco</v>
      </c>
      <c r="AF56"/>
      <c r="AG56" s="24"/>
      <c r="AH56" s="58">
        <f t="shared" si="18"/>
        <v>58.37959178374625</v>
      </c>
      <c r="AI56" s="58">
        <f t="shared" si="19"/>
        <v>324.52137908651918</v>
      </c>
      <c r="AJ56" s="58">
        <f t="shared" si="39"/>
        <v>6.2219312736136807</v>
      </c>
      <c r="AK56" s="58">
        <f t="shared" si="20"/>
        <v>8.5446954616933066</v>
      </c>
      <c r="AL56" s="58">
        <f t="shared" si="21"/>
        <v>9.4098964613434433</v>
      </c>
      <c r="AM56" s="58">
        <f t="shared" si="22"/>
        <v>24.019875219577134</v>
      </c>
      <c r="AN56" s="58">
        <f t="shared" si="23"/>
        <v>98.59782546427364</v>
      </c>
      <c r="AO56" s="58">
        <f t="shared" si="40"/>
        <v>5.2541418811759639</v>
      </c>
      <c r="AP56" s="58">
        <f t="shared" si="24"/>
        <v>10.482053989402273</v>
      </c>
      <c r="AQ56" s="58">
        <f t="shared" si="25"/>
        <v>7.3886875685825046</v>
      </c>
      <c r="AR56" s="58">
        <f t="shared" si="26"/>
        <v>14.534509351191508</v>
      </c>
      <c r="AS56" s="58">
        <f t="shared" si="27"/>
        <v>-8.0957473367933765</v>
      </c>
      <c r="AT56" s="58">
        <f t="shared" si="28"/>
        <v>11.138956908001193</v>
      </c>
      <c r="AU56" s="61" t="str">
        <f t="shared" si="41"/>
        <v>RuBP</v>
      </c>
      <c r="AV56" s="61" t="str">
        <f t="shared" si="42"/>
        <v>RuBP</v>
      </c>
      <c r="AW56" s="24"/>
      <c r="AX56" s="16"/>
      <c r="AZ56" s="58">
        <f>IF($A57&gt;0,$C$27*$A57/($A57+$H$27*(1+$H$20/$I$27)),"")</f>
        <v>12.507787407621441</v>
      </c>
      <c r="BA56" s="58">
        <f>IF($A57&gt;0,$K$27*$A57/(4*$A57+8*$J$27),"")</f>
        <v>19.257973717357142</v>
      </c>
      <c r="BB56" s="58">
        <f>IF($A57&gt;$J$27,3*$E$27*$A57/($A57-$J$27),"")</f>
        <v>36.323703328264905</v>
      </c>
      <c r="BC56" s="65"/>
      <c r="BD56" s="58">
        <f t="shared" si="46"/>
        <v>9.004918759742603</v>
      </c>
      <c r="BE56" s="58">
        <f t="shared" si="47"/>
        <v>8.7282948309947326</v>
      </c>
      <c r="BF56" s="58">
        <f t="shared" si="48"/>
        <v>16.939482195001155</v>
      </c>
    </row>
    <row r="57" spans="1:58" ht="15.75" x14ac:dyDescent="0.25">
      <c r="A57" s="35">
        <v>21.5</v>
      </c>
      <c r="B57" s="53">
        <f>IF($A57&gt;0,IF($AB56&gt;$J$26,IF($U56&gt;$Z56,IF($Z56&gt;$AC56,$AA56,$X56),IF($U56&gt;$AC56,$AA56,$S56)),IF($U56&gt;$Z56,$X56,$S56)),"")</f>
        <v>9.5430977899640084</v>
      </c>
      <c r="C57" s="53"/>
      <c r="D57" s="53">
        <f>IF($A57&gt;0,IF($A57&gt;$J$27,MIN($C$27*$A57/($A57+$H$27*(1+$H$20/$I$27)),$K$27*$A57/(4*$A57+8*$J$27),3*$E$27*$A57/($A57-$J$27))*(1-$J$27/$A57)-$G$27,MIN($C$27*$A57/($A57+$H$27*(1+$H$20/$I$27)),$K$27*$A57/(4*$A57+8*$J$27))*(1-$J$27/$A57)-$G$27),"")</f>
        <v>9.6799157208569486</v>
      </c>
      <c r="E57" s="35"/>
      <c r="F57" s="35"/>
      <c r="G57" s="29">
        <f t="shared" si="49"/>
        <v>22</v>
      </c>
      <c r="H57" s="54">
        <f t="shared" si="5"/>
        <v>5.4574677353297218</v>
      </c>
      <c r="I57" s="54">
        <f t="shared" si="6"/>
        <v>7.4052861528336908</v>
      </c>
      <c r="J57" s="54">
        <f t="shared" si="31"/>
        <v>-1.947818417503969</v>
      </c>
      <c r="K57" s="54">
        <f t="shared" si="32"/>
        <v>2.316272317493834</v>
      </c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59"/>
      <c r="AE57" s="59"/>
      <c r="AF57" s="24"/>
      <c r="AG57" s="24"/>
      <c r="AH57" s="58">
        <f t="shared" si="18"/>
        <v>58.879132461734329</v>
      </c>
      <c r="AI57" s="58">
        <f t="shared" si="19"/>
        <v>342.40491969428149</v>
      </c>
      <c r="AJ57" s="58">
        <f t="shared" si="39"/>
        <v>6.5423362637437883</v>
      </c>
      <c r="AK57" s="58">
        <f t="shared" si="20"/>
        <v>8.9032962638931306</v>
      </c>
      <c r="AL57" s="58">
        <f t="shared" si="21"/>
        <v>9.6985968396130673</v>
      </c>
      <c r="AM57" s="58">
        <f t="shared" si="22"/>
        <v>24.51941589756521</v>
      </c>
      <c r="AN57" s="58">
        <f t="shared" si="23"/>
        <v>104.02996706792787</v>
      </c>
      <c r="AO57" s="58">
        <f t="shared" si="40"/>
        <v>5.4574677353297218</v>
      </c>
      <c r="AP57" s="58">
        <f t="shared" si="24"/>
        <v>11.075028369441426</v>
      </c>
      <c r="AQ57" s="58">
        <f t="shared" si="25"/>
        <v>7.5242381380183447</v>
      </c>
      <c r="AR57" s="58">
        <f t="shared" si="26"/>
        <v>14.534509351191508</v>
      </c>
      <c r="AS57" s="58">
        <f t="shared" si="27"/>
        <v>-7.0957473367933765</v>
      </c>
      <c r="AT57" s="58">
        <f t="shared" si="28"/>
        <v>10.764040746512627</v>
      </c>
      <c r="AU57" s="61" t="str">
        <f t="shared" si="41"/>
        <v>RuBP</v>
      </c>
      <c r="AV57" s="61" t="str">
        <f t="shared" si="42"/>
        <v>RuBP</v>
      </c>
      <c r="AW57" s="24"/>
      <c r="AX57" s="16"/>
      <c r="AZ57" s="65"/>
      <c r="BA57" s="65"/>
      <c r="BB57" s="65"/>
      <c r="BC57" s="65"/>
      <c r="BD57" s="58">
        <f t="shared" si="46"/>
        <v>9.2295346476453215</v>
      </c>
      <c r="BE57" s="58">
        <f t="shared" si="47"/>
        <v>8.809174085504095</v>
      </c>
      <c r="BF57" s="58">
        <f t="shared" si="48"/>
        <v>16.828647238406894</v>
      </c>
    </row>
    <row r="58" spans="1:58" x14ac:dyDescent="0.2">
      <c r="B58" s="16"/>
      <c r="C58" s="16"/>
      <c r="D58" s="16"/>
      <c r="E58" s="16"/>
      <c r="F58" s="16"/>
      <c r="G58" s="28">
        <f t="shared" si="49"/>
        <v>23</v>
      </c>
      <c r="H58" s="49">
        <f t="shared" si="5"/>
        <v>5.6520051116881511</v>
      </c>
      <c r="I58" s="49">
        <f t="shared" si="6"/>
        <v>7.5180359188252037</v>
      </c>
      <c r="J58" s="49">
        <f t="shared" si="31"/>
        <v>-1.8660308071370526</v>
      </c>
      <c r="K58" s="49">
        <f t="shared" si="32"/>
        <v>2.3487975743715412</v>
      </c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59"/>
      <c r="AE58" s="59"/>
      <c r="AF58" s="24"/>
      <c r="AG58" s="24"/>
      <c r="AH58" s="58">
        <f t="shared" si="18"/>
        <v>59.378673139722402</v>
      </c>
      <c r="AI58" s="58">
        <f t="shared" si="19"/>
        <v>360.28846030204392</v>
      </c>
      <c r="AJ58" s="58">
        <f t="shared" si="39"/>
        <v>6.8602269583048674</v>
      </c>
      <c r="AK58" s="58">
        <f t="shared" si="20"/>
        <v>9.2669302809637735</v>
      </c>
      <c r="AL58" s="58">
        <f t="shared" si="21"/>
        <v>9.9850317160827178</v>
      </c>
      <c r="AM58" s="58">
        <f t="shared" si="22"/>
        <v>25.018956575553286</v>
      </c>
      <c r="AN58" s="58">
        <f t="shared" si="23"/>
        <v>109.46210867158207</v>
      </c>
      <c r="AO58" s="58">
        <f t="shared" si="40"/>
        <v>5.6520051116881511</v>
      </c>
      <c r="AP58" s="58">
        <f t="shared" si="24"/>
        <v>11.6855958668834</v>
      </c>
      <c r="AQ58" s="58">
        <f t="shared" si="25"/>
        <v>7.6539297222572955</v>
      </c>
      <c r="AR58" s="58">
        <f t="shared" si="26"/>
        <v>14.534509351191508</v>
      </c>
      <c r="AS58" s="58">
        <f t="shared" si="27"/>
        <v>-6.0957473367933765</v>
      </c>
      <c r="AT58" s="58">
        <f t="shared" si="28"/>
        <v>10.303463110189394</v>
      </c>
      <c r="AU58" s="61" t="str">
        <f t="shared" si="41"/>
        <v>RuBP</v>
      </c>
      <c r="AV58" s="61" t="str">
        <f t="shared" si="42"/>
        <v>RuBP</v>
      </c>
      <c r="AW58" s="24"/>
      <c r="AX58" s="16"/>
      <c r="AZ58" s="65"/>
      <c r="BA58" s="65"/>
      <c r="BB58" s="65"/>
      <c r="BC58" s="65"/>
      <c r="BD58" s="58">
        <f t="shared" si="46"/>
        <v>9.4446330683823323</v>
      </c>
      <c r="BE58" s="58">
        <f t="shared" si="47"/>
        <v>8.884340596165103</v>
      </c>
      <c r="BF58" s="58">
        <f t="shared" si="48"/>
        <v>16.728709269887172</v>
      </c>
    </row>
    <row r="59" spans="1:58" x14ac:dyDescent="0.2">
      <c r="A59" s="69" t="s">
        <v>75</v>
      </c>
      <c r="B59" s="69"/>
      <c r="C59" s="69"/>
      <c r="D59" s="69"/>
      <c r="E59" s="69"/>
      <c r="F59" s="16"/>
      <c r="G59" s="29">
        <f t="shared" si="49"/>
        <v>24</v>
      </c>
      <c r="H59" s="54">
        <f t="shared" si="5"/>
        <v>5.8379644074575321</v>
      </c>
      <c r="I59" s="54">
        <f t="shared" si="6"/>
        <v>7.6230934926220062</v>
      </c>
      <c r="J59" s="54">
        <f t="shared" si="31"/>
        <v>-1.7851290851644741</v>
      </c>
      <c r="K59" s="54">
        <f t="shared" si="32"/>
        <v>2.3785115441602556</v>
      </c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59"/>
      <c r="AE59" s="59"/>
      <c r="AF59" s="24"/>
      <c r="AG59" s="24"/>
      <c r="AH59" s="58">
        <f t="shared" si="18"/>
        <v>59.878213817710474</v>
      </c>
      <c r="AI59" s="58">
        <f t="shared" si="19"/>
        <v>378.17200090980634</v>
      </c>
      <c r="AJ59" s="58">
        <f t="shared" si="39"/>
        <v>7.1755807850303732</v>
      </c>
      <c r="AK59" s="58">
        <f t="shared" si="20"/>
        <v>9.6356426989482138</v>
      </c>
      <c r="AL59" s="58">
        <f t="shared" si="21"/>
        <v>10.269180752049534</v>
      </c>
      <c r="AM59" s="58">
        <f t="shared" si="22"/>
        <v>25.518497253541362</v>
      </c>
      <c r="AN59" s="58">
        <f t="shared" si="23"/>
        <v>114.89425027523629</v>
      </c>
      <c r="AO59" s="58">
        <f t="shared" si="40"/>
        <v>5.8379644074575321</v>
      </c>
      <c r="AP59" s="58">
        <f t="shared" si="24"/>
        <v>12.313335300399924</v>
      </c>
      <c r="AQ59" s="58">
        <f t="shared" si="25"/>
        <v>7.7779025861035507</v>
      </c>
      <c r="AR59" s="58">
        <f t="shared" si="26"/>
        <v>14.534509351191508</v>
      </c>
      <c r="AS59" s="58">
        <f t="shared" si="27"/>
        <v>-5.0957473367933765</v>
      </c>
      <c r="AT59" s="58">
        <f t="shared" si="28"/>
        <v>9.7240794175219119</v>
      </c>
      <c r="AU59" s="61" t="str">
        <f t="shared" si="41"/>
        <v>RuBP</v>
      </c>
      <c r="AV59" s="61" t="str">
        <f t="shared" si="42"/>
        <v>RuBP</v>
      </c>
      <c r="AW59" s="24"/>
      <c r="AX59" s="16"/>
      <c r="AZ59" s="65"/>
      <c r="BA59" s="65"/>
      <c r="BB59" s="65"/>
      <c r="BC59" s="65"/>
      <c r="BD59" s="58">
        <f t="shared" si="46"/>
        <v>9.6508063859693038</v>
      </c>
      <c r="BE59" s="58">
        <f t="shared" si="47"/>
        <v>8.9543789786963046</v>
      </c>
      <c r="BF59" s="58">
        <f t="shared" si="48"/>
        <v>16.638136545047761</v>
      </c>
    </row>
    <row r="60" spans="1:58" x14ac:dyDescent="0.2">
      <c r="A60" s="69"/>
      <c r="B60" s="69"/>
      <c r="C60" s="69"/>
      <c r="D60" s="69"/>
      <c r="E60" s="69"/>
      <c r="F60" s="16"/>
      <c r="G60" s="28">
        <f t="shared" si="49"/>
        <v>25</v>
      </c>
      <c r="H60" s="49">
        <f t="shared" si="5"/>
        <v>6.0155804286260945</v>
      </c>
      <c r="I60" s="49">
        <f t="shared" si="6"/>
        <v>7.7212200910421771</v>
      </c>
      <c r="J60" s="49">
        <f t="shared" si="31"/>
        <v>-1.7056396624160826</v>
      </c>
      <c r="K60" s="49">
        <f t="shared" si="32"/>
        <v>2.4055811610061371</v>
      </c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59"/>
      <c r="AE60" s="59"/>
      <c r="AF60" s="24"/>
      <c r="AG60" s="24"/>
      <c r="AH60" s="58">
        <f t="shared" si="18"/>
        <v>60.377754495698554</v>
      </c>
      <c r="AI60" s="58">
        <f t="shared" si="19"/>
        <v>396.05554151756871</v>
      </c>
      <c r="AJ60" s="58">
        <f t="shared" si="39"/>
        <v>7.4883757562931272</v>
      </c>
      <c r="AK60" s="58">
        <f t="shared" si="20"/>
        <v>10.009477533535557</v>
      </c>
      <c r="AL60" s="58">
        <f t="shared" si="21"/>
        <v>10.55102413559897</v>
      </c>
      <c r="AM60" s="58">
        <f t="shared" si="22"/>
        <v>26.018037931529435</v>
      </c>
      <c r="AN60" s="58">
        <f t="shared" si="23"/>
        <v>120.32639187889052</v>
      </c>
      <c r="AO60" s="58">
        <f t="shared" si="40"/>
        <v>6.0155804286260945</v>
      </c>
      <c r="AP60" s="58">
        <f t="shared" si="24"/>
        <v>12.957776626211627</v>
      </c>
      <c r="AQ60" s="58">
        <f t="shared" si="25"/>
        <v>7.8963132668825935</v>
      </c>
      <c r="AR60" s="58">
        <f t="shared" si="26"/>
        <v>14.534509351191508</v>
      </c>
      <c r="AS60" s="58">
        <f t="shared" si="27"/>
        <v>-4.0957473367933765</v>
      </c>
      <c r="AT60" s="58">
        <f t="shared" si="28"/>
        <v>8.9731138494380573</v>
      </c>
      <c r="AU60" s="61" t="str">
        <f t="shared" si="41"/>
        <v>RuBP</v>
      </c>
      <c r="AV60" s="61" t="str">
        <f t="shared" si="42"/>
        <v>RuBP</v>
      </c>
      <c r="AW60" s="24"/>
      <c r="AX60" s="16"/>
      <c r="AZ60" s="65"/>
      <c r="BA60" s="65"/>
      <c r="BB60" s="65"/>
      <c r="BC60" s="65"/>
      <c r="BD60" s="58">
        <f t="shared" si="46"/>
        <v>9.848598805499245</v>
      </c>
      <c r="BE60" s="58">
        <f t="shared" si="47"/>
        <v>9.0197967109764186</v>
      </c>
      <c r="BF60" s="58">
        <f t="shared" si="48"/>
        <v>16.555671551544922</v>
      </c>
    </row>
    <row r="61" spans="1:58" x14ac:dyDescent="0.2">
      <c r="A61" s="69"/>
      <c r="B61" s="69"/>
      <c r="C61" s="69"/>
      <c r="D61" s="69"/>
      <c r="E61" s="69"/>
      <c r="F61" s="16"/>
      <c r="G61" s="29">
        <f t="shared" si="49"/>
        <v>26</v>
      </c>
      <c r="H61" s="54">
        <f t="shared" si="5"/>
        <v>6.1851084846029236</v>
      </c>
      <c r="I61" s="54">
        <f t="shared" si="6"/>
        <v>7.8130796985745548</v>
      </c>
      <c r="J61" s="54">
        <f t="shared" si="31"/>
        <v>-1.6279712139716311</v>
      </c>
      <c r="K61" s="54">
        <f t="shared" si="32"/>
        <v>2.4301731434755895</v>
      </c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58">
        <f t="shared" si="18"/>
        <v>60.877295173686633</v>
      </c>
      <c r="AI61" s="58">
        <f t="shared" si="19"/>
        <v>413.93908212533108</v>
      </c>
      <c r="AJ61" s="58">
        <f t="shared" si="39"/>
        <v>7.7985905023147666</v>
      </c>
      <c r="AK61" s="58">
        <f t="shared" si="20"/>
        <v>10.38847756358107</v>
      </c>
      <c r="AL61" s="58">
        <f t="shared" si="21"/>
        <v>10.830542611528118</v>
      </c>
      <c r="AM61" s="58">
        <f t="shared" si="22"/>
        <v>26.517578609517514</v>
      </c>
      <c r="AN61" s="58">
        <f t="shared" si="23"/>
        <v>125.75853348254471</v>
      </c>
      <c r="AO61" s="58">
        <f t="shared" si="40"/>
        <v>6.1851084846029236</v>
      </c>
      <c r="AP61" s="58">
        <f t="shared" si="24"/>
        <v>13.618408755992107</v>
      </c>
      <c r="AQ61" s="58">
        <f t="shared" si="25"/>
        <v>8.0093319708671427</v>
      </c>
      <c r="AR61" s="58">
        <f t="shared" si="26"/>
        <v>14.534509351191508</v>
      </c>
      <c r="AS61" s="58">
        <f t="shared" si="27"/>
        <v>-3.0957473367933765</v>
      </c>
      <c r="AT61" s="58">
        <f t="shared" si="28"/>
        <v>7.9610989056283072</v>
      </c>
      <c r="AU61" s="61" t="str">
        <f t="shared" si="41"/>
        <v>RuBP</v>
      </c>
      <c r="AV61" s="61" t="str">
        <f t="shared" si="42"/>
        <v>RuBP</v>
      </c>
      <c r="AW61" s="24"/>
      <c r="AX61" s="16"/>
      <c r="AZ61" s="65"/>
      <c r="BA61" s="65"/>
      <c r="BB61" s="65"/>
      <c r="BC61" s="65"/>
      <c r="BD61" s="58">
        <f t="shared" si="46"/>
        <v>10.038511169774406</v>
      </c>
      <c r="BE61" s="58">
        <f t="shared" si="47"/>
        <v>9.0810364493313376</v>
      </c>
      <c r="BF61" s="58">
        <f t="shared" si="48"/>
        <v>16.480272267674078</v>
      </c>
    </row>
    <row r="62" spans="1:58" ht="15.75" x14ac:dyDescent="0.25">
      <c r="A62" s="27"/>
      <c r="B62" s="16"/>
      <c r="C62" s="16"/>
      <c r="D62" s="16"/>
      <c r="E62" s="16"/>
      <c r="F62" s="16"/>
      <c r="G62" s="28">
        <f t="shared" si="49"/>
        <v>27</v>
      </c>
      <c r="H62" s="49">
        <f t="shared" si="5"/>
        <v>6.3468204302217917</v>
      </c>
      <c r="I62" s="49">
        <f t="shared" si="6"/>
        <v>7.8992541116597028</v>
      </c>
      <c r="J62" s="49">
        <f t="shared" si="31"/>
        <v>-1.5524336814379112</v>
      </c>
      <c r="K62" s="49">
        <f t="shared" si="32"/>
        <v>2.4524522442362722</v>
      </c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58">
        <f t="shared" si="18"/>
        <v>61.376835851674706</v>
      </c>
      <c r="AI62" s="58">
        <f t="shared" si="19"/>
        <v>431.82262273309345</v>
      </c>
      <c r="AJ62" s="58">
        <f t="shared" si="39"/>
        <v>8.1062043041004017</v>
      </c>
      <c r="AK62" s="58">
        <f t="shared" si="20"/>
        <v>10.772684265176295</v>
      </c>
      <c r="AL62" s="58">
        <f t="shared" si="21"/>
        <v>11.107717511021436</v>
      </c>
      <c r="AM62" s="58">
        <f t="shared" si="22"/>
        <v>27.01711928750559</v>
      </c>
      <c r="AN62" s="58">
        <f t="shared" si="23"/>
        <v>131.19067508619895</v>
      </c>
      <c r="AO62" s="58">
        <f t="shared" si="40"/>
        <v>6.3468204302217917</v>
      </c>
      <c r="AP62" s="58">
        <f t="shared" si="24"/>
        <v>14.294687480138915</v>
      </c>
      <c r="AQ62" s="58">
        <f t="shared" si="25"/>
        <v>8.1171399346130588</v>
      </c>
      <c r="AR62" s="58">
        <f t="shared" si="26"/>
        <v>14.534509351191508</v>
      </c>
      <c r="AS62" s="58">
        <f t="shared" si="27"/>
        <v>-2.0957473367933765</v>
      </c>
      <c r="AT62" s="58">
        <f t="shared" si="28"/>
        <v>6.523280508614854</v>
      </c>
      <c r="AU62" s="61" t="str">
        <f t="shared" si="41"/>
        <v>RuBP</v>
      </c>
      <c r="AV62" s="61" t="str">
        <f t="shared" si="42"/>
        <v>RuBP</v>
      </c>
      <c r="AW62" s="24"/>
      <c r="AX62" s="16"/>
      <c r="AZ62" s="65"/>
      <c r="BA62" s="65"/>
      <c r="BB62" s="65"/>
      <c r="BC62" s="65"/>
      <c r="BD62" s="58">
        <f t="shared" si="46"/>
        <v>10.221005193841325</v>
      </c>
      <c r="BE62" s="58">
        <f t="shared" si="47"/>
        <v>9.1384860580547684</v>
      </c>
      <c r="BF62" s="58">
        <f t="shared" si="48"/>
        <v>16.411067899800621</v>
      </c>
    </row>
    <row r="63" spans="1:58" x14ac:dyDescent="0.2">
      <c r="A63" s="16"/>
      <c r="B63" s="16"/>
      <c r="C63" s="16"/>
      <c r="D63" s="16"/>
      <c r="E63" s="16"/>
      <c r="F63" s="16"/>
      <c r="G63" s="29">
        <f t="shared" si="49"/>
        <v>28</v>
      </c>
      <c r="H63" s="54">
        <f t="shared" si="5"/>
        <v>6.5010007753663865</v>
      </c>
      <c r="I63" s="54">
        <f t="shared" si="6"/>
        <v>7.9802552735409602</v>
      </c>
      <c r="J63" s="54">
        <f t="shared" si="31"/>
        <v>-1.4792544981745737</v>
      </c>
      <c r="K63" s="54">
        <f t="shared" si="32"/>
        <v>2.4725797210167286</v>
      </c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58">
        <f t="shared" si="18"/>
        <v>61.876376529662778</v>
      </c>
      <c r="AI63" s="58">
        <f t="shared" si="19"/>
        <v>449.70616334085582</v>
      </c>
      <c r="AJ63" s="58">
        <f t="shared" si="39"/>
        <v>8.411197125993187</v>
      </c>
      <c r="AK63" s="58">
        <f t="shared" si="20"/>
        <v>11.162137746480042</v>
      </c>
      <c r="AL63" s="58">
        <f t="shared" si="21"/>
        <v>11.382530780983968</v>
      </c>
      <c r="AM63" s="58">
        <f t="shared" si="22"/>
        <v>27.516659965493663</v>
      </c>
      <c r="AN63" s="58">
        <f t="shared" si="23"/>
        <v>136.62281668985315</v>
      </c>
      <c r="AO63" s="58">
        <f t="shared" si="40"/>
        <v>6.5010007753663865</v>
      </c>
      <c r="AP63" s="58">
        <f t="shared" si="24"/>
        <v>14.986043255677428</v>
      </c>
      <c r="AQ63" s="58">
        <f t="shared" si="25"/>
        <v>8.2199268313761209</v>
      </c>
      <c r="AR63" s="58">
        <f t="shared" si="26"/>
        <v>14.534509351191508</v>
      </c>
      <c r="AS63" s="58">
        <f t="shared" si="27"/>
        <v>-1.0957473367933765</v>
      </c>
      <c r="AT63" s="58">
        <f t="shared" si="28"/>
        <v>4.3193278200584908</v>
      </c>
      <c r="AU63" s="61" t="str">
        <f t="shared" si="41"/>
        <v>RuBP</v>
      </c>
      <c r="AV63" s="61" t="str">
        <f t="shared" si="42"/>
        <v>RuBP</v>
      </c>
      <c r="AW63" s="24"/>
      <c r="AX63" s="16"/>
      <c r="AZ63" s="65"/>
      <c r="BA63" s="65"/>
      <c r="BB63" s="65"/>
      <c r="BC63" s="65"/>
      <c r="BD63" s="58">
        <f t="shared" si="46"/>
        <v>10.396507212804888</v>
      </c>
      <c r="BE63" s="58">
        <f t="shared" si="47"/>
        <v>9.192486832642274</v>
      </c>
      <c r="BF63" s="58">
        <f t="shared" si="48"/>
        <v>16.347325099317331</v>
      </c>
    </row>
    <row r="64" spans="1:58" x14ac:dyDescent="0.2">
      <c r="A64" s="16"/>
      <c r="B64" s="16"/>
      <c r="C64" s="16"/>
      <c r="D64" s="16"/>
      <c r="E64" s="16"/>
      <c r="F64" s="16"/>
      <c r="G64" s="28">
        <f t="shared" si="49"/>
        <v>29</v>
      </c>
      <c r="H64" s="49">
        <f t="shared" si="5"/>
        <v>6.6479429640175116</v>
      </c>
      <c r="I64" s="49">
        <f t="shared" si="6"/>
        <v>8.0565354523826258</v>
      </c>
      <c r="J64" s="49">
        <f t="shared" si="31"/>
        <v>-1.4085924883651142</v>
      </c>
      <c r="K64" s="49">
        <f t="shared" si="32"/>
        <v>2.4907120453287495</v>
      </c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58">
        <f t="shared" si="18"/>
        <v>62.375917207650858</v>
      </c>
      <c r="AI64" s="58">
        <f t="shared" si="19"/>
        <v>467.58970394861825</v>
      </c>
      <c r="AJ64" s="58">
        <f t="shared" si="39"/>
        <v>8.7135496477413916</v>
      </c>
      <c r="AK64" s="58">
        <f t="shared" si="20"/>
        <v>11.556876683525282</v>
      </c>
      <c r="AL64" s="58">
        <f t="shared" si="21"/>
        <v>11.654965012935333</v>
      </c>
      <c r="AM64" s="58">
        <f t="shared" si="22"/>
        <v>28.016200643481739</v>
      </c>
      <c r="AN64" s="58">
        <f t="shared" si="23"/>
        <v>142.05495829350735</v>
      </c>
      <c r="AO64" s="58">
        <f t="shared" si="40"/>
        <v>6.6479429640175116</v>
      </c>
      <c r="AP64" s="58">
        <f t="shared" si="24"/>
        <v>15.691888655009187</v>
      </c>
      <c r="AQ64" s="58">
        <f t="shared" si="25"/>
        <v>8.3178882904768709</v>
      </c>
      <c r="AR64" s="58">
        <f t="shared" si="26"/>
        <v>14.534509351191508</v>
      </c>
      <c r="AS64" s="58">
        <f t="shared" si="27"/>
        <v>-9.5747336793376547E-2</v>
      </c>
      <c r="AT64" s="58">
        <f t="shared" si="28"/>
        <v>0.51450124806000741</v>
      </c>
      <c r="AU64" s="61" t="str">
        <f t="shared" si="41"/>
        <v>RuBP</v>
      </c>
      <c r="AV64" s="61" t="str">
        <f t="shared" si="42"/>
        <v>RuBP</v>
      </c>
      <c r="AW64" s="24"/>
      <c r="AX64" s="16"/>
      <c r="AZ64" s="65"/>
      <c r="BA64" s="65"/>
      <c r="BB64" s="65"/>
      <c r="BC64" s="65"/>
      <c r="BD64" s="58">
        <f t="shared" si="46"/>
        <v>10.565411506962707</v>
      </c>
      <c r="BE64" s="58">
        <f t="shared" si="47"/>
        <v>9.2433402852033844</v>
      </c>
      <c r="BF64" s="58">
        <f t="shared" si="48"/>
        <v>16.288421874380713</v>
      </c>
    </row>
    <row r="65" spans="1:58" x14ac:dyDescent="0.2">
      <c r="A65" s="16"/>
      <c r="B65" s="16"/>
      <c r="C65" s="16"/>
      <c r="D65" s="16"/>
      <c r="E65" s="16"/>
      <c r="F65" s="16"/>
      <c r="G65" s="29">
        <f t="shared" si="49"/>
        <v>30</v>
      </c>
      <c r="H65" s="54">
        <f t="shared" si="5"/>
        <v>6.7879459033438589</v>
      </c>
      <c r="I65" s="54">
        <f t="shared" si="6"/>
        <v>8.1284956901497498</v>
      </c>
      <c r="J65" s="54">
        <f t="shared" si="31"/>
        <v>-1.3405497868058909</v>
      </c>
      <c r="K65" s="54">
        <f t="shared" si="32"/>
        <v>2.5069998532190652</v>
      </c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58">
        <f t="shared" si="18"/>
        <v>62.875457885638937</v>
      </c>
      <c r="AI65" s="58">
        <f t="shared" si="19"/>
        <v>485.47324455638062</v>
      </c>
      <c r="AJ65" s="58">
        <f t="shared" si="39"/>
        <v>9.0132432959688735</v>
      </c>
      <c r="AK65" s="58">
        <f t="shared" si="20"/>
        <v>11.956938257220315</v>
      </c>
      <c r="AL65" s="58">
        <f t="shared" si="21"/>
        <v>11.925003471366155</v>
      </c>
      <c r="AM65" s="58">
        <f t="shared" si="22"/>
        <v>28.515741321469815</v>
      </c>
      <c r="AN65" s="58">
        <f t="shared" si="23"/>
        <v>147.48709989716156</v>
      </c>
      <c r="AO65" s="58">
        <f t="shared" si="40"/>
        <v>6.7879459033438589</v>
      </c>
      <c r="AP65" s="58">
        <f t="shared" si="24"/>
        <v>16.411625314113273</v>
      </c>
      <c r="AQ65" s="58">
        <f t="shared" si="25"/>
        <v>8.4112235833611013</v>
      </c>
      <c r="AR65" s="58">
        <f t="shared" si="26"/>
        <v>14.534509351191508</v>
      </c>
      <c r="AS65" s="58">
        <f t="shared" si="27"/>
        <v>0.90425266320662345</v>
      </c>
      <c r="AT65" s="58">
        <f t="shared" si="28"/>
        <v>-7.6301750932576304</v>
      </c>
      <c r="AU65" s="61" t="str">
        <f t="shared" si="41"/>
        <v>RuBP</v>
      </c>
      <c r="AV65" s="61" t="str">
        <f t="shared" si="42"/>
        <v>RuBP</v>
      </c>
      <c r="AW65" s="24"/>
      <c r="AX65" s="16"/>
      <c r="AZ65" s="65"/>
      <c r="BA65" s="65"/>
      <c r="BB65" s="65"/>
      <c r="BC65" s="65"/>
      <c r="BD65" s="58">
        <f t="shared" si="46"/>
        <v>10.728083258848669</v>
      </c>
      <c r="BE65" s="58">
        <f t="shared" si="47"/>
        <v>9.2913137770481331</v>
      </c>
      <c r="BF65" s="58">
        <f t="shared" si="48"/>
        <v>16.233827226459212</v>
      </c>
    </row>
    <row r="66" spans="1:58" x14ac:dyDescent="0.2">
      <c r="A66" s="16"/>
      <c r="B66" s="16"/>
      <c r="C66" s="16"/>
      <c r="D66" s="16"/>
      <c r="E66" s="16"/>
      <c r="F66" s="16"/>
      <c r="G66" s="28">
        <f t="shared" si="49"/>
        <v>31</v>
      </c>
      <c r="H66" s="49">
        <f t="shared" si="5"/>
        <v>6.9213108015237257</v>
      </c>
      <c r="I66" s="49">
        <f t="shared" si="6"/>
        <v>8.1964928555703143</v>
      </c>
      <c r="J66" s="49">
        <f t="shared" si="31"/>
        <v>-1.2751820540465886</v>
      </c>
      <c r="K66" s="49">
        <f t="shared" si="32"/>
        <v>2.5215871319960752</v>
      </c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58">
        <f t="shared" si="18"/>
        <v>63.37499856362701</v>
      </c>
      <c r="AI66" s="58">
        <f t="shared" si="19"/>
        <v>503.35678516414305</v>
      </c>
      <c r="AJ66" s="58">
        <f t="shared" si="39"/>
        <v>9.310260274938944</v>
      </c>
      <c r="AK66" s="58">
        <f t="shared" si="20"/>
        <v>12.362358091764477</v>
      </c>
      <c r="AL66" s="58">
        <f t="shared" si="21"/>
        <v>12.192630121457782</v>
      </c>
      <c r="AM66" s="58">
        <f t="shared" si="22"/>
        <v>29.015281999457891</v>
      </c>
      <c r="AN66" s="58">
        <f t="shared" si="23"/>
        <v>152.91924150081582</v>
      </c>
      <c r="AO66" s="58">
        <f t="shared" si="40"/>
        <v>6.9213108015237257</v>
      </c>
      <c r="AP66" s="58">
        <f t="shared" si="24"/>
        <v>17.144650262718059</v>
      </c>
      <c r="AQ66" s="58">
        <f t="shared" si="25"/>
        <v>8.500133515481016</v>
      </c>
      <c r="AR66" s="58">
        <f t="shared" si="26"/>
        <v>14.534509351191508</v>
      </c>
      <c r="AS66" s="58">
        <f t="shared" si="27"/>
        <v>1.9042526632066235</v>
      </c>
      <c r="AT66" s="58">
        <f t="shared" si="28"/>
        <v>-37.394910924867638</v>
      </c>
      <c r="AU66" s="61" t="str">
        <f t="shared" si="41"/>
        <v>RuBP</v>
      </c>
      <c r="AV66" s="61" t="str">
        <f t="shared" si="42"/>
        <v>RuBP</v>
      </c>
      <c r="AW66" s="24"/>
      <c r="AX66" s="16"/>
      <c r="AZ66" s="65"/>
      <c r="BA66" s="65"/>
      <c r="BB66" s="65"/>
      <c r="BC66" s="65"/>
      <c r="BD66" s="58">
        <f t="shared" si="46"/>
        <v>10.884861188863189</v>
      </c>
      <c r="BE66" s="58">
        <f t="shared" si="47"/>
        <v>9.3366452206618433</v>
      </c>
      <c r="BF66" s="58">
        <f t="shared" si="48"/>
        <v>16.183085097775958</v>
      </c>
    </row>
    <row r="67" spans="1:58" x14ac:dyDescent="0.2">
      <c r="A67" s="16"/>
      <c r="B67" s="16"/>
      <c r="C67" s="16"/>
      <c r="D67" s="16"/>
      <c r="E67" s="16"/>
      <c r="F67" s="16"/>
      <c r="G67" s="29">
        <f t="shared" si="49"/>
        <v>32</v>
      </c>
      <c r="H67" s="54">
        <f t="shared" si="5"/>
        <v>7.0483383519236202</v>
      </c>
      <c r="I67" s="54">
        <f t="shared" si="6"/>
        <v>8.2608455630402204</v>
      </c>
      <c r="J67" s="54">
        <f t="shared" si="31"/>
        <v>-1.2125072111166002</v>
      </c>
      <c r="K67" s="54">
        <f t="shared" si="32"/>
        <v>2.5346106287838248</v>
      </c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58">
        <f t="shared" si="18"/>
        <v>63.874539241615082</v>
      </c>
      <c r="AI67" s="58">
        <f t="shared" si="19"/>
        <v>521.24032577190542</v>
      </c>
      <c r="AJ67" s="58">
        <f t="shared" si="39"/>
        <v>9.6045835965011293</v>
      </c>
      <c r="AK67" s="58">
        <f t="shared" si="20"/>
        <v>12.773170194699546</v>
      </c>
      <c r="AL67" s="58">
        <f t="shared" si="21"/>
        <v>12.45782965606575</v>
      </c>
      <c r="AM67" s="58">
        <f t="shared" si="22"/>
        <v>29.514822677445967</v>
      </c>
      <c r="AN67" s="58">
        <f t="shared" si="23"/>
        <v>158.35138310447002</v>
      </c>
      <c r="AO67" s="58">
        <f t="shared" si="40"/>
        <v>7.0483383519236202</v>
      </c>
      <c r="AP67" s="58">
        <f t="shared" si="24"/>
        <v>17.890361561122219</v>
      </c>
      <c r="AQ67" s="58">
        <f t="shared" si="25"/>
        <v>8.5848185490809428</v>
      </c>
      <c r="AR67" s="58">
        <f t="shared" si="26"/>
        <v>14.534509351191508</v>
      </c>
      <c r="AS67" s="58">
        <f t="shared" si="27"/>
        <v>2.9042526632066235</v>
      </c>
      <c r="AT67" s="58">
        <f t="shared" si="28"/>
        <v>174.27751443493975</v>
      </c>
      <c r="AU67" s="61" t="str">
        <f t="shared" si="41"/>
        <v>RuBP</v>
      </c>
      <c r="AV67" s="61" t="str">
        <f t="shared" si="42"/>
        <v>RuBP</v>
      </c>
      <c r="AW67" s="24"/>
      <c r="AX67" s="16"/>
      <c r="AZ67" s="65"/>
      <c r="BA67" s="65"/>
      <c r="BB67" s="65"/>
      <c r="BC67" s="65"/>
      <c r="BD67" s="58">
        <f t="shared" si="46"/>
        <v>11.036059909523299</v>
      </c>
      <c r="BE67" s="58">
        <f t="shared" si="47"/>
        <v>9.3795470256417808</v>
      </c>
      <c r="BF67" s="58">
        <f t="shared" si="48"/>
        <v>16.135801601224564</v>
      </c>
    </row>
    <row r="68" spans="1:58" x14ac:dyDescent="0.2">
      <c r="A68" s="16"/>
      <c r="B68" s="16"/>
      <c r="C68" s="16"/>
      <c r="D68" s="16"/>
      <c r="E68" s="16"/>
      <c r="F68" s="16"/>
      <c r="G68" s="28">
        <f t="shared" si="49"/>
        <v>33</v>
      </c>
      <c r="H68" s="49">
        <f t="shared" ref="H68:H99" si="53">IF($G68&gt;0,IF($AS68&gt;$J$28,IF($AL68&gt;$AQ68,IF($AQ68&gt;$AT68,$AR68,$AO68),IF($AL68&gt;$AT68,$AR68,$AJ68)),IF($AL68&gt;$AQ68,$AO68,$AJ68)),-9999)</f>
        <v>7.1693262822736203</v>
      </c>
      <c r="I68" s="49">
        <f t="shared" ref="I68:I99" si="54">IF($G68&gt;0,IF($G68&gt;$J$29,MIN($C$29*$G68/($G68+$H$29*(1+$H$21/$I$29)),$K$29*$G68/(4*$G68+8*$J$29),3*$E$29*$G68/($G68-$J$29))*(1-$J$29/$G68)-$G$29,MIN($C$29*$G68/($G68+$H$29*(1+$H$21/$I$29)),$K$29*$G68/(4*$G68+8*$J$29))*(1-$J$29/$G68)-$G$29),-9999)</f>
        <v>8.3218391646568843</v>
      </c>
      <c r="J68" s="49">
        <f t="shared" si="31"/>
        <v>-1.152512882383264</v>
      </c>
      <c r="K68" s="49">
        <f t="shared" si="32"/>
        <v>2.5461994609608354</v>
      </c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58">
        <f t="shared" ref="AH68:AH99" si="55">$C$28-$G$28+($G68+$H$28*(1+$H$21/$I$28))*$F$28</f>
        <v>64.374079919603162</v>
      </c>
      <c r="AI68" s="58">
        <f t="shared" ref="AI68:AI99" si="56">(($G68-$J$28)*$C$28-$G$28*($G68+$H$28*(1+$H$21/$I$28)))*$F$28</f>
        <v>539.12386637966779</v>
      </c>
      <c r="AJ68" s="58">
        <f t="shared" si="39"/>
        <v>9.8961971091107195</v>
      </c>
      <c r="AK68" s="58">
        <f t="shared" ref="AK68:AK99" si="57">$G68-AJ68/$F$28</f>
        <v>13.189406898817261</v>
      </c>
      <c r="AL68" s="58">
        <f t="shared" ref="AL68:AL99" si="58">(AJ68+$G$28)/(1-$J$28/AK68)</f>
        <v>12.720587521867827</v>
      </c>
      <c r="AM68" s="58">
        <f t="shared" ref="AM68:AM99" si="59">$K$28/4-$G$28+($G68+2*$J$28)*$F$28</f>
        <v>30.014363355434043</v>
      </c>
      <c r="AN68" s="58">
        <f t="shared" ref="AN68:AN99" si="60">(($G68-$J$28)*$K$28/4-$G$28*($G68+2*$J$28))*$F$28</f>
        <v>163.78352470812425</v>
      </c>
      <c r="AO68" s="58">
        <f t="shared" si="40"/>
        <v>7.1693262822736203</v>
      </c>
      <c r="AP68" s="58">
        <f t="shared" ref="AP68:AP99" si="61">$G68-AO68/$F$28</f>
        <v>18.648163206351022</v>
      </c>
      <c r="AQ68" s="58">
        <f t="shared" ref="AQ68:AQ99" si="62">(AO68+$G$28)/(1-$J$28/AP68)</f>
        <v>8.6654771693142774</v>
      </c>
      <c r="AR68" s="58">
        <f t="shared" ref="AR68:AR99" si="63">3*$E$28-$G$28</f>
        <v>14.534509351191508</v>
      </c>
      <c r="AS68" s="58">
        <f t="shared" ref="AS68:AS99" si="64">$G68-AR68/$F$28</f>
        <v>3.9042526632066235</v>
      </c>
      <c r="AT68" s="58">
        <f t="shared" ref="AT68:AT99" si="65">(AR68+$G$28)/(1-$J$28/AS68)</f>
        <v>46.340269469217361</v>
      </c>
      <c r="AU68" s="61" t="str">
        <f t="shared" si="41"/>
        <v>RuBP</v>
      </c>
      <c r="AV68" s="61" t="str">
        <f t="shared" si="42"/>
        <v>RuBP</v>
      </c>
      <c r="AW68" s="24"/>
      <c r="AX68" s="16"/>
      <c r="AZ68" s="65"/>
      <c r="BA68" s="65"/>
      <c r="BB68" s="65"/>
      <c r="BC68" s="65"/>
      <c r="BD68" s="58">
        <f t="shared" si="46"/>
        <v>11.181972032766765</v>
      </c>
      <c r="BE68" s="58">
        <f t="shared" si="47"/>
        <v>9.4202094267195573</v>
      </c>
      <c r="BF68" s="58">
        <f t="shared" si="48"/>
        <v>16.09163477548833</v>
      </c>
    </row>
    <row r="69" spans="1:58" x14ac:dyDescent="0.2">
      <c r="A69" s="16"/>
      <c r="B69" s="16"/>
      <c r="C69" s="16"/>
      <c r="D69" s="16"/>
      <c r="E69" s="16"/>
      <c r="F69" s="16"/>
      <c r="G69" s="29">
        <f t="shared" si="49"/>
        <v>34</v>
      </c>
      <c r="H69" s="54">
        <f t="shared" si="53"/>
        <v>7.2845672713261997</v>
      </c>
      <c r="I69" s="54">
        <f t="shared" si="54"/>
        <v>8.3797299804084204</v>
      </c>
      <c r="J69" s="54">
        <f t="shared" si="31"/>
        <v>-1.0951627090822207</v>
      </c>
      <c r="K69" s="54">
        <f t="shared" si="32"/>
        <v>2.5564749049124225</v>
      </c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58">
        <f t="shared" si="55"/>
        <v>64.873620597591241</v>
      </c>
      <c r="AI69" s="58">
        <f t="shared" si="56"/>
        <v>557.00740698743016</v>
      </c>
      <c r="AJ69" s="58">
        <f t="shared" si="39"/>
        <v>10.185085525811765</v>
      </c>
      <c r="AK69" s="58">
        <f t="shared" si="57"/>
        <v>13.611098806141889</v>
      </c>
      <c r="AL69" s="58">
        <f t="shared" si="58"/>
        <v>12.980889944578024</v>
      </c>
      <c r="AM69" s="58">
        <f t="shared" si="59"/>
        <v>30.513904033422119</v>
      </c>
      <c r="AN69" s="58">
        <f t="shared" si="60"/>
        <v>169.21566631177845</v>
      </c>
      <c r="AO69" s="58">
        <f t="shared" si="40"/>
        <v>7.2845672713261997</v>
      </c>
      <c r="AP69" s="58">
        <f t="shared" si="61"/>
        <v>19.417469302669907</v>
      </c>
      <c r="AQ69" s="58">
        <f t="shared" si="62"/>
        <v>8.7423044953493285</v>
      </c>
      <c r="AR69" s="58">
        <f t="shared" si="63"/>
        <v>14.534509351191508</v>
      </c>
      <c r="AS69" s="58">
        <f t="shared" si="64"/>
        <v>4.9042526632066235</v>
      </c>
      <c r="AT69" s="58">
        <f t="shared" si="65"/>
        <v>32.299002275922732</v>
      </c>
      <c r="AU69" s="61" t="str">
        <f t="shared" si="41"/>
        <v>RuBP</v>
      </c>
      <c r="AV69" s="61" t="str">
        <f t="shared" si="42"/>
        <v>RuBP</v>
      </c>
      <c r="AW69" s="24"/>
      <c r="AX69" s="16"/>
      <c r="AZ69" s="65"/>
      <c r="BA69" s="65"/>
      <c r="BB69" s="65"/>
      <c r="BC69" s="65"/>
      <c r="BD69" s="58">
        <f t="shared" si="46"/>
        <v>11.322870060011219</v>
      </c>
      <c r="BE69" s="58">
        <f t="shared" si="47"/>
        <v>9.4588033038872474</v>
      </c>
      <c r="BF69" s="58">
        <f t="shared" si="48"/>
        <v>16.050286301383263</v>
      </c>
    </row>
    <row r="70" spans="1:58" x14ac:dyDescent="0.2">
      <c r="A70" s="16"/>
      <c r="B70" s="16"/>
      <c r="C70" s="16"/>
      <c r="D70" s="16"/>
      <c r="E70" s="16"/>
      <c r="F70" s="16"/>
      <c r="G70" s="28">
        <f t="shared" si="49"/>
        <v>35</v>
      </c>
      <c r="H70" s="49">
        <f t="shared" si="53"/>
        <v>7.3943472225217466</v>
      </c>
      <c r="I70" s="49">
        <f t="shared" si="54"/>
        <v>8.4347488987982366</v>
      </c>
      <c r="J70" s="49">
        <f t="shared" si="31"/>
        <v>-1.0404016762764901</v>
      </c>
      <c r="K70" s="49">
        <f t="shared" si="32"/>
        <v>2.5655503377908855</v>
      </c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58">
        <f t="shared" si="55"/>
        <v>65.373161275579307</v>
      </c>
      <c r="AI70" s="58">
        <f t="shared" si="56"/>
        <v>574.89094759519253</v>
      </c>
      <c r="AJ70" s="58">
        <f t="shared" si="39"/>
        <v>10.471234451075997</v>
      </c>
      <c r="AK70" s="58">
        <f t="shared" si="57"/>
        <v>14.038274734203021</v>
      </c>
      <c r="AL70" s="58">
        <f t="shared" si="58"/>
        <v>13.238723953129778</v>
      </c>
      <c r="AM70" s="58">
        <f t="shared" si="59"/>
        <v>31.013444711410195</v>
      </c>
      <c r="AN70" s="58">
        <f t="shared" si="60"/>
        <v>174.64780791543265</v>
      </c>
      <c r="AO70" s="58">
        <f t="shared" si="40"/>
        <v>7.3943472225217466</v>
      </c>
      <c r="AP70" s="58">
        <f t="shared" si="61"/>
        <v>20.197707517428128</v>
      </c>
      <c r="AQ70" s="58">
        <f t="shared" si="62"/>
        <v>8.8154911294796943</v>
      </c>
      <c r="AR70" s="58">
        <f t="shared" si="63"/>
        <v>14.534509351191508</v>
      </c>
      <c r="AS70" s="58">
        <f t="shared" si="64"/>
        <v>5.9042526632066235</v>
      </c>
      <c r="AT70" s="58">
        <f t="shared" si="65"/>
        <v>26.907662515042439</v>
      </c>
      <c r="AU70" s="61" t="str">
        <f t="shared" si="41"/>
        <v>RuBP</v>
      </c>
      <c r="AV70" s="61" t="str">
        <f t="shared" si="42"/>
        <v>RuBP</v>
      </c>
      <c r="AW70" s="24"/>
      <c r="AX70" s="16"/>
      <c r="AZ70" s="65"/>
      <c r="BA70" s="65"/>
      <c r="BB70" s="65"/>
      <c r="BC70" s="65"/>
      <c r="BD70" s="58">
        <f t="shared" si="46"/>
        <v>11.459008080655719</v>
      </c>
      <c r="BE70" s="58">
        <f t="shared" si="47"/>
        <v>9.495482582813791</v>
      </c>
      <c r="BF70" s="58">
        <f t="shared" si="48"/>
        <v>16.011494754947847</v>
      </c>
    </row>
    <row r="71" spans="1:58" x14ac:dyDescent="0.2">
      <c r="A71" s="16"/>
      <c r="B71" s="16"/>
      <c r="C71" s="16"/>
      <c r="D71" s="16"/>
      <c r="E71" s="16"/>
      <c r="F71" s="16"/>
      <c r="G71" s="29">
        <f t="shared" si="49"/>
        <v>36</v>
      </c>
      <c r="H71" s="54">
        <f t="shared" si="53"/>
        <v>7.4989438744365291</v>
      </c>
      <c r="I71" s="54">
        <f t="shared" si="54"/>
        <v>8.4871044545711971</v>
      </c>
      <c r="J71" s="54">
        <f t="shared" si="31"/>
        <v>-0.98816058013466801</v>
      </c>
      <c r="K71" s="54">
        <f t="shared" si="32"/>
        <v>2.5735313067912884</v>
      </c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58">
        <f t="shared" si="55"/>
        <v>65.872701953567386</v>
      </c>
      <c r="AI71" s="58">
        <f t="shared" si="56"/>
        <v>592.7744882029549</v>
      </c>
      <c r="AJ71" s="58">
        <f t="shared" si="39"/>
        <v>10.754630406392288</v>
      </c>
      <c r="AK71" s="58">
        <f t="shared" si="57"/>
        <v>14.47096166480959</v>
      </c>
      <c r="AL71" s="58">
        <f t="shared" si="58"/>
        <v>13.494077402733266</v>
      </c>
      <c r="AM71" s="58">
        <f t="shared" si="59"/>
        <v>31.512985389398271</v>
      </c>
      <c r="AN71" s="58">
        <f t="shared" si="60"/>
        <v>180.07994951908685</v>
      </c>
      <c r="AO71" s="58">
        <f t="shared" si="40"/>
        <v>7.4989438744365291</v>
      </c>
      <c r="AP71" s="58">
        <f t="shared" si="61"/>
        <v>20.988321862718188</v>
      </c>
      <c r="AQ71" s="58">
        <f t="shared" si="62"/>
        <v>8.8852222307562148</v>
      </c>
      <c r="AR71" s="58">
        <f t="shared" si="63"/>
        <v>14.534509351191508</v>
      </c>
      <c r="AS71" s="58">
        <f t="shared" si="64"/>
        <v>6.9042526632066235</v>
      </c>
      <c r="AT71" s="58">
        <f t="shared" si="65"/>
        <v>24.055477245080482</v>
      </c>
      <c r="AU71" s="61" t="str">
        <f t="shared" si="41"/>
        <v>RuBP</v>
      </c>
      <c r="AV71" s="61" t="str">
        <f t="shared" si="42"/>
        <v>RuBP</v>
      </c>
      <c r="AW71" s="24"/>
      <c r="AX71" s="16"/>
      <c r="AZ71" s="65"/>
      <c r="BA71" s="65"/>
      <c r="BB71" s="65"/>
      <c r="BC71" s="65"/>
      <c r="BD71" s="58">
        <f t="shared" si="46"/>
        <v>11.590623301298647</v>
      </c>
      <c r="BE71" s="58">
        <f t="shared" si="47"/>
        <v>9.5303862866624325</v>
      </c>
      <c r="BF71" s="58">
        <f t="shared" si="48"/>
        <v>15.975030074649741</v>
      </c>
    </row>
    <row r="72" spans="1:58" x14ac:dyDescent="0.2">
      <c r="A72" s="16"/>
      <c r="B72" s="16"/>
      <c r="C72" s="16"/>
      <c r="D72" s="16"/>
      <c r="E72" s="16"/>
      <c r="F72" s="16"/>
      <c r="G72" s="28">
        <f t="shared" si="49"/>
        <v>37</v>
      </c>
      <c r="H72" s="49">
        <f t="shared" si="53"/>
        <v>7.5986257210451367</v>
      </c>
      <c r="I72" s="49">
        <f t="shared" si="54"/>
        <v>8.5369854700415306</v>
      </c>
      <c r="J72" s="49">
        <f t="shared" si="31"/>
        <v>-0.93835974899639396</v>
      </c>
      <c r="K72" s="49">
        <f t="shared" si="32"/>
        <v>2.5805157014436002</v>
      </c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58">
        <f t="shared" si="55"/>
        <v>66.372242631555466</v>
      </c>
      <c r="AI72" s="58">
        <f t="shared" si="56"/>
        <v>610.65802881071727</v>
      </c>
      <c r="AJ72" s="58">
        <f t="shared" si="39"/>
        <v>11.035260854504454</v>
      </c>
      <c r="AK72" s="58">
        <f t="shared" si="57"/>
        <v>14.909184695529692</v>
      </c>
      <c r="AL72" s="58">
        <f t="shared" si="58"/>
        <v>13.746938996714862</v>
      </c>
      <c r="AM72" s="58">
        <f t="shared" si="59"/>
        <v>32.012526067386347</v>
      </c>
      <c r="AN72" s="58">
        <f t="shared" si="60"/>
        <v>185.51209112274108</v>
      </c>
      <c r="AO72" s="58">
        <f t="shared" si="40"/>
        <v>7.5986257210451367</v>
      </c>
      <c r="AP72" s="58">
        <f t="shared" si="61"/>
        <v>21.78877485683654</v>
      </c>
      <c r="AQ72" s="58">
        <f t="shared" si="62"/>
        <v>8.9516767951619549</v>
      </c>
      <c r="AR72" s="58">
        <f t="shared" si="63"/>
        <v>14.534509351191508</v>
      </c>
      <c r="AS72" s="58">
        <f t="shared" si="64"/>
        <v>7.9042526632066235</v>
      </c>
      <c r="AT72" s="58">
        <f t="shared" si="65"/>
        <v>22.290550535803547</v>
      </c>
      <c r="AU72" s="61" t="str">
        <f t="shared" si="41"/>
        <v>RuBP</v>
      </c>
      <c r="AV72" s="61" t="str">
        <f t="shared" si="42"/>
        <v>RuBP</v>
      </c>
      <c r="AW72" s="24"/>
      <c r="AX72" s="16"/>
      <c r="AZ72" s="65"/>
      <c r="BA72" s="65"/>
      <c r="BB72" s="65"/>
      <c r="BC72" s="65"/>
      <c r="BD72" s="58">
        <f t="shared" si="46"/>
        <v>11.717937425034119</v>
      </c>
      <c r="BE72" s="58">
        <f t="shared" si="47"/>
        <v>9.5636402969759882</v>
      </c>
      <c r="BF72" s="58">
        <f t="shared" si="48"/>
        <v>15.940688995235591</v>
      </c>
    </row>
    <row r="73" spans="1:58" x14ac:dyDescent="0.2">
      <c r="A73" s="16"/>
      <c r="B73" s="16"/>
      <c r="C73" s="16"/>
      <c r="D73" s="16"/>
      <c r="E73" s="16"/>
      <c r="F73" s="16"/>
      <c r="G73" s="29">
        <f t="shared" si="49"/>
        <v>38</v>
      </c>
      <c r="H73" s="54">
        <f t="shared" si="53"/>
        <v>7.6936512107228783</v>
      </c>
      <c r="I73" s="54">
        <f t="shared" si="54"/>
        <v>8.584563330546839</v>
      </c>
      <c r="J73" s="54">
        <f t="shared" si="31"/>
        <v>-0.89091211982396068</v>
      </c>
      <c r="K73" s="54">
        <f t="shared" si="32"/>
        <v>2.5865940062412625</v>
      </c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58">
        <f t="shared" si="55"/>
        <v>66.871783309543531</v>
      </c>
      <c r="AI73" s="58">
        <f t="shared" si="56"/>
        <v>628.54156941847975</v>
      </c>
      <c r="AJ73" s="58">
        <f t="shared" si="39"/>
        <v>11.313114222198873</v>
      </c>
      <c r="AK73" s="58">
        <f t="shared" si="57"/>
        <v>15.352966994073451</v>
      </c>
      <c r="AL73" s="58">
        <f t="shared" si="58"/>
        <v>13.997298307049869</v>
      </c>
      <c r="AM73" s="58">
        <f t="shared" si="59"/>
        <v>32.512066745374419</v>
      </c>
      <c r="AN73" s="58">
        <f t="shared" si="60"/>
        <v>190.94423272639531</v>
      </c>
      <c r="AO73" s="58">
        <f t="shared" si="40"/>
        <v>7.6936512107228783</v>
      </c>
      <c r="AP73" s="58">
        <f t="shared" si="61"/>
        <v>22.598549127751852</v>
      </c>
      <c r="AQ73" s="58">
        <f t="shared" si="62"/>
        <v>9.0150271216137821</v>
      </c>
      <c r="AR73" s="58">
        <f t="shared" si="63"/>
        <v>14.534509351191508</v>
      </c>
      <c r="AS73" s="58">
        <f t="shared" si="64"/>
        <v>8.9042526632066235</v>
      </c>
      <c r="AT73" s="58">
        <f t="shared" si="65"/>
        <v>21.090711125970262</v>
      </c>
      <c r="AU73" s="61" t="str">
        <f t="shared" si="41"/>
        <v>RuBP</v>
      </c>
      <c r="AV73" s="61" t="str">
        <f t="shared" si="42"/>
        <v>RuBP</v>
      </c>
      <c r="AW73" s="24"/>
      <c r="AX73" s="16"/>
      <c r="AZ73" s="65"/>
      <c r="BA73" s="65"/>
      <c r="BB73" s="65"/>
      <c r="BC73" s="65"/>
      <c r="BD73" s="58">
        <f t="shared" si="46"/>
        <v>11.841157897698976</v>
      </c>
      <c r="BE73" s="58">
        <f t="shared" si="47"/>
        <v>9.5953588706461925</v>
      </c>
      <c r="BF73" s="58">
        <f t="shared" si="48"/>
        <v>15.908291256767935</v>
      </c>
    </row>
    <row r="74" spans="1:58" x14ac:dyDescent="0.2">
      <c r="A74" s="16"/>
      <c r="B74" s="16"/>
      <c r="C74" s="16"/>
      <c r="D74" s="16"/>
      <c r="E74" s="16"/>
      <c r="F74" s="16"/>
      <c r="G74" s="28">
        <f t="shared" si="49"/>
        <v>39</v>
      </c>
      <c r="H74" s="49">
        <f t="shared" si="53"/>
        <v>7.7842681910002209</v>
      </c>
      <c r="I74" s="49">
        <f t="shared" si="54"/>
        <v>8.6299939518211435</v>
      </c>
      <c r="J74" s="49">
        <f t="shared" si="31"/>
        <v>-0.84572576082092255</v>
      </c>
      <c r="K74" s="49">
        <f t="shared" si="32"/>
        <v>2.591849613261421</v>
      </c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58">
        <f t="shared" si="55"/>
        <v>67.371323987531611</v>
      </c>
      <c r="AI74" s="58">
        <f t="shared" si="56"/>
        <v>646.42511002624212</v>
      </c>
      <c r="AJ74" s="58">
        <f t="shared" si="39"/>
        <v>11.588179921547805</v>
      </c>
      <c r="AK74" s="58">
        <f t="shared" si="57"/>
        <v>15.80232975576731</v>
      </c>
      <c r="AL74" s="58">
        <f t="shared" si="58"/>
        <v>14.245145793503772</v>
      </c>
      <c r="AM74" s="58">
        <f t="shared" si="59"/>
        <v>33.011607423362491</v>
      </c>
      <c r="AN74" s="58">
        <f t="shared" si="60"/>
        <v>196.37637433004954</v>
      </c>
      <c r="AO74" s="58">
        <f t="shared" si="40"/>
        <v>7.7842681910002209</v>
      </c>
      <c r="AP74" s="58">
        <f t="shared" si="61"/>
        <v>23.417148524617176</v>
      </c>
      <c r="AQ74" s="58">
        <f t="shared" si="62"/>
        <v>9.0754384417986795</v>
      </c>
      <c r="AR74" s="58">
        <f t="shared" si="63"/>
        <v>14.534509351191508</v>
      </c>
      <c r="AS74" s="58">
        <f t="shared" si="64"/>
        <v>9.9042526632066235</v>
      </c>
      <c r="AT74" s="58">
        <f t="shared" si="65"/>
        <v>20.222018884587463</v>
      </c>
      <c r="AU74" s="61" t="str">
        <f t="shared" si="41"/>
        <v>RuBP</v>
      </c>
      <c r="AV74" s="61" t="str">
        <f t="shared" si="42"/>
        <v>RuBP</v>
      </c>
      <c r="AW74" s="24"/>
      <c r="AX74" s="16"/>
      <c r="AZ74" s="65"/>
      <c r="BA74" s="65"/>
      <c r="BB74" s="65"/>
      <c r="BC74" s="65"/>
      <c r="BD74" s="58">
        <f t="shared" si="46"/>
        <v>11.960479035806616</v>
      </c>
      <c r="BE74" s="58">
        <f t="shared" si="47"/>
        <v>9.6256459514957289</v>
      </c>
      <c r="BF74" s="58">
        <f t="shared" si="48"/>
        <v>15.877676439538041</v>
      </c>
    </row>
    <row r="75" spans="1:58" x14ac:dyDescent="0.2">
      <c r="A75" s="16"/>
      <c r="B75" s="16"/>
      <c r="C75" s="16"/>
      <c r="D75" s="16"/>
      <c r="E75" s="16"/>
      <c r="F75" s="16"/>
      <c r="G75" s="29">
        <f t="shared" si="49"/>
        <v>40</v>
      </c>
      <c r="H75" s="54">
        <f t="shared" si="53"/>
        <v>7.8707135658978675</v>
      </c>
      <c r="I75" s="54">
        <f t="shared" si="54"/>
        <v>8.6734194868771723</v>
      </c>
      <c r="J75" s="54">
        <f t="shared" si="31"/>
        <v>-0.80270592097930482</v>
      </c>
      <c r="K75" s="54">
        <f t="shared" si="32"/>
        <v>2.5963591770251928</v>
      </c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58">
        <f t="shared" si="55"/>
        <v>67.87086466551969</v>
      </c>
      <c r="AI75" s="58">
        <f t="shared" si="56"/>
        <v>664.30865063400449</v>
      </c>
      <c r="AJ75" s="58">
        <f t="shared" si="39"/>
        <v>11.860448369519517</v>
      </c>
      <c r="AK75" s="58">
        <f t="shared" si="57"/>
        <v>16.257292164297709</v>
      </c>
      <c r="AL75" s="58">
        <f t="shared" si="58"/>
        <v>14.49047282130193</v>
      </c>
      <c r="AM75" s="58">
        <f t="shared" si="59"/>
        <v>33.511148101350571</v>
      </c>
      <c r="AN75" s="58">
        <f t="shared" si="60"/>
        <v>201.80851593370375</v>
      </c>
      <c r="AO75" s="58">
        <f t="shared" si="40"/>
        <v>7.8707135658978675</v>
      </c>
      <c r="AP75" s="58">
        <f t="shared" si="61"/>
        <v>24.244098803729962</v>
      </c>
      <c r="AQ75" s="58">
        <f t="shared" si="62"/>
        <v>9.1330686917304416</v>
      </c>
      <c r="AR75" s="58">
        <f t="shared" si="63"/>
        <v>14.534509351191508</v>
      </c>
      <c r="AS75" s="58">
        <f t="shared" si="64"/>
        <v>10.904252663206623</v>
      </c>
      <c r="AT75" s="58">
        <f t="shared" si="65"/>
        <v>19.564006472121321</v>
      </c>
      <c r="AU75" s="61" t="str">
        <f t="shared" si="41"/>
        <v>RuBP</v>
      </c>
      <c r="AV75" s="61" t="str">
        <f t="shared" si="42"/>
        <v>RuBP</v>
      </c>
      <c r="AW75" s="24"/>
      <c r="AX75" s="16"/>
      <c r="AZ75" s="65"/>
      <c r="BA75" s="65"/>
      <c r="BB75" s="65"/>
      <c r="BC75" s="65"/>
      <c r="BD75" s="58">
        <f t="shared" si="46"/>
        <v>12.076083049067707</v>
      </c>
      <c r="BE75" s="58">
        <f t="shared" si="47"/>
        <v>9.6545963081997481</v>
      </c>
      <c r="BF75" s="58">
        <f t="shared" si="48"/>
        <v>15.848701307531194</v>
      </c>
    </row>
    <row r="76" spans="1:58" x14ac:dyDescent="0.2">
      <c r="A76" s="16"/>
      <c r="B76" s="16"/>
      <c r="C76" s="16"/>
      <c r="D76" s="16"/>
      <c r="E76" s="16"/>
      <c r="F76" s="16"/>
      <c r="G76" s="28">
        <f t="shared" si="49"/>
        <v>41</v>
      </c>
      <c r="H76" s="49">
        <f t="shared" si="53"/>
        <v>7.9532131337771492</v>
      </c>
      <c r="I76" s="49">
        <f t="shared" si="54"/>
        <v>8.7149698117678316</v>
      </c>
      <c r="J76" s="49">
        <f t="shared" si="31"/>
        <v>-0.76175667799068236</v>
      </c>
      <c r="K76" s="49">
        <f t="shared" si="32"/>
        <v>2.6001929964986621</v>
      </c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58">
        <f t="shared" si="55"/>
        <v>68.37040534350777</v>
      </c>
      <c r="AI76" s="58">
        <f t="shared" si="56"/>
        <v>682.19219124176686</v>
      </c>
      <c r="AJ76" s="58">
        <f t="shared" si="39"/>
        <v>12.129911005871929</v>
      </c>
      <c r="AK76" s="58">
        <f t="shared" si="57"/>
        <v>16.717871355890903</v>
      </c>
      <c r="AL76" s="58">
        <f t="shared" si="58"/>
        <v>14.733271677252583</v>
      </c>
      <c r="AM76" s="58">
        <f t="shared" si="59"/>
        <v>34.010688779338651</v>
      </c>
      <c r="AN76" s="58">
        <f t="shared" si="60"/>
        <v>207.24065753735795</v>
      </c>
      <c r="AO76" s="58">
        <f t="shared" si="40"/>
        <v>7.9532131337771492</v>
      </c>
      <c r="AP76" s="58">
        <f t="shared" si="61"/>
        <v>25.078947953129457</v>
      </c>
      <c r="AQ76" s="58">
        <f t="shared" si="62"/>
        <v>9.1880684036499609</v>
      </c>
      <c r="AR76" s="58">
        <f t="shared" si="63"/>
        <v>14.534509351191508</v>
      </c>
      <c r="AS76" s="58">
        <f t="shared" si="64"/>
        <v>11.904252663206623</v>
      </c>
      <c r="AT76" s="58">
        <f t="shared" si="65"/>
        <v>19.048319897310595</v>
      </c>
      <c r="AU76" s="61" t="str">
        <f t="shared" si="41"/>
        <v>RuBP</v>
      </c>
      <c r="AV76" s="61" t="str">
        <f t="shared" si="42"/>
        <v>RuBP</v>
      </c>
      <c r="AW76" s="24"/>
      <c r="AX76" s="16"/>
      <c r="AZ76" s="65"/>
      <c r="BA76" s="65"/>
      <c r="BB76" s="65"/>
      <c r="BC76" s="65"/>
      <c r="BD76" s="58">
        <f t="shared" si="46"/>
        <v>12.188140968815027</v>
      </c>
      <c r="BE76" s="58">
        <f t="shared" si="47"/>
        <v>9.6822965247935215</v>
      </c>
      <c r="BF76" s="58">
        <f t="shared" si="48"/>
        <v>15.821237567600075</v>
      </c>
    </row>
    <row r="77" spans="1:58" x14ac:dyDescent="0.2">
      <c r="A77" s="16"/>
      <c r="B77" s="16"/>
      <c r="C77" s="16"/>
      <c r="D77" s="16"/>
      <c r="E77" s="16"/>
      <c r="F77" s="16"/>
      <c r="G77" s="29">
        <f t="shared" si="49"/>
        <v>42</v>
      </c>
      <c r="H77" s="54">
        <f t="shared" si="53"/>
        <v>8.0319815756440978</v>
      </c>
      <c r="I77" s="54">
        <f t="shared" si="54"/>
        <v>8.7547638229402605</v>
      </c>
      <c r="J77" s="54">
        <f t="shared" si="31"/>
        <v>-0.72278224729616269</v>
      </c>
      <c r="K77" s="54">
        <f t="shared" si="32"/>
        <v>2.6034154117012891</v>
      </c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58">
        <f t="shared" si="55"/>
        <v>68.869946021495849</v>
      </c>
      <c r="AI77" s="58">
        <f t="shared" si="56"/>
        <v>700.07573184952935</v>
      </c>
      <c r="AJ77" s="58">
        <f t="shared" si="39"/>
        <v>12.396560309253093</v>
      </c>
      <c r="AK77" s="58">
        <f t="shared" si="57"/>
        <v>17.184082387082384</v>
      </c>
      <c r="AL77" s="58">
        <f t="shared" si="58"/>
        <v>14.973535584254199</v>
      </c>
      <c r="AM77" s="58">
        <f t="shared" si="59"/>
        <v>34.510229457326723</v>
      </c>
      <c r="AN77" s="58">
        <f t="shared" si="60"/>
        <v>212.67279914101218</v>
      </c>
      <c r="AO77" s="58">
        <f t="shared" si="40"/>
        <v>8.0319815756440978</v>
      </c>
      <c r="AP77" s="58">
        <f t="shared" si="61"/>
        <v>25.921266216010086</v>
      </c>
      <c r="AQ77" s="58">
        <f t="shared" si="62"/>
        <v>9.2405806982279284</v>
      </c>
      <c r="AR77" s="58">
        <f t="shared" si="63"/>
        <v>14.534509351191508</v>
      </c>
      <c r="AS77" s="58">
        <f t="shared" si="64"/>
        <v>12.904252663206623</v>
      </c>
      <c r="AT77" s="58">
        <f t="shared" si="65"/>
        <v>18.633288844673604</v>
      </c>
      <c r="AU77" s="61" t="str">
        <f t="shared" si="41"/>
        <v>RuBP</v>
      </c>
      <c r="AV77" s="61" t="str">
        <f t="shared" si="42"/>
        <v>RuBP</v>
      </c>
      <c r="AW77" s="24"/>
      <c r="AX77" s="16"/>
      <c r="AZ77" s="65"/>
      <c r="BA77" s="65"/>
      <c r="BB77" s="65"/>
      <c r="BC77" s="65"/>
      <c r="BD77" s="58">
        <f t="shared" si="46"/>
        <v>12.296813492282002</v>
      </c>
      <c r="BE77" s="58">
        <f t="shared" si="47"/>
        <v>9.7088258655751414</v>
      </c>
      <c r="BF77" s="58">
        <f t="shared" si="48"/>
        <v>15.79516997038114</v>
      </c>
    </row>
    <row r="78" spans="1:58" x14ac:dyDescent="0.2">
      <c r="A78" s="16"/>
      <c r="B78" s="16"/>
      <c r="C78" s="16"/>
      <c r="D78" s="16"/>
      <c r="E78" s="16"/>
      <c r="F78" s="16"/>
      <c r="G78" s="28">
        <f t="shared" si="49"/>
        <v>43</v>
      </c>
      <c r="H78" s="49">
        <f t="shared" si="53"/>
        <v>8.1072225664165405</v>
      </c>
      <c r="I78" s="49">
        <f t="shared" si="54"/>
        <v>8.7929105734791886</v>
      </c>
      <c r="J78" s="49">
        <f t="shared" si="31"/>
        <v>-0.6856880070626481</v>
      </c>
      <c r="K78" s="49">
        <f t="shared" si="32"/>
        <v>2.6060852047716518</v>
      </c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58">
        <f t="shared" si="55"/>
        <v>69.369486699483929</v>
      </c>
      <c r="AI78" s="58">
        <f t="shared" si="56"/>
        <v>717.95927245729172</v>
      </c>
      <c r="AJ78" s="58">
        <f t="shared" si="39"/>
        <v>12.660389811438559</v>
      </c>
      <c r="AK78" s="58">
        <f t="shared" si="57"/>
        <v>17.655938206215968</v>
      </c>
      <c r="AL78" s="58">
        <f t="shared" si="58"/>
        <v>15.211258714123995</v>
      </c>
      <c r="AM78" s="58">
        <f t="shared" si="59"/>
        <v>35.009770135314795</v>
      </c>
      <c r="AN78" s="58">
        <f t="shared" si="60"/>
        <v>218.10494074466638</v>
      </c>
      <c r="AO78" s="58">
        <f t="shared" si="40"/>
        <v>8.1072225664165405</v>
      </c>
      <c r="AP78" s="58">
        <f t="shared" si="61"/>
        <v>26.770645867982616</v>
      </c>
      <c r="AQ78" s="58">
        <f t="shared" si="62"/>
        <v>9.2907413587428902</v>
      </c>
      <c r="AR78" s="58">
        <f t="shared" si="63"/>
        <v>14.534509351191508</v>
      </c>
      <c r="AS78" s="58">
        <f t="shared" si="64"/>
        <v>13.904252663206623</v>
      </c>
      <c r="AT78" s="58">
        <f t="shared" si="65"/>
        <v>18.292063638765288</v>
      </c>
      <c r="AU78" s="61" t="str">
        <f t="shared" si="41"/>
        <v>RuBP</v>
      </c>
      <c r="AV78" s="61" t="str">
        <f t="shared" si="42"/>
        <v>RuBP</v>
      </c>
      <c r="AW78" s="24"/>
      <c r="AX78" s="16"/>
      <c r="AZ78" s="65"/>
      <c r="BA78" s="65"/>
      <c r="BB78" s="65"/>
      <c r="BC78" s="65"/>
      <c r="BD78" s="58">
        <f t="shared" si="46"/>
        <v>12.402251751500106</v>
      </c>
      <c r="BE78" s="58">
        <f t="shared" si="47"/>
        <v>9.7342570326010929</v>
      </c>
      <c r="BF78" s="58">
        <f t="shared" si="48"/>
        <v>15.77039469365644</v>
      </c>
    </row>
    <row r="79" spans="1:58" x14ac:dyDescent="0.2">
      <c r="A79" s="16"/>
      <c r="B79" s="16"/>
      <c r="C79" s="16"/>
      <c r="D79" s="16"/>
      <c r="E79" s="16"/>
      <c r="F79" s="16"/>
      <c r="G79" s="29">
        <f t="shared" si="49"/>
        <v>44</v>
      </c>
      <c r="H79" s="54">
        <f t="shared" si="53"/>
        <v>8.1791289845367476</v>
      </c>
      <c r="I79" s="54">
        <f t="shared" si="54"/>
        <v>8.8295102711082318</v>
      </c>
      <c r="J79" s="54">
        <f t="shared" si="31"/>
        <v>-0.6503812865714842</v>
      </c>
      <c r="K79" s="54">
        <f t="shared" si="32"/>
        <v>2.6082559974832082</v>
      </c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58">
        <f t="shared" si="55"/>
        <v>69.869027377471994</v>
      </c>
      <c r="AI79" s="58">
        <f t="shared" si="56"/>
        <v>735.84281306505409</v>
      </c>
      <c r="AJ79" s="58">
        <f t="shared" si="39"/>
        <v>12.921394109643426</v>
      </c>
      <c r="AK79" s="58">
        <f t="shared" si="57"/>
        <v>18.133449628797059</v>
      </c>
      <c r="AL79" s="58">
        <f t="shared" si="58"/>
        <v>15.446436198691714</v>
      </c>
      <c r="AM79" s="58">
        <f t="shared" si="59"/>
        <v>35.509310813302875</v>
      </c>
      <c r="AN79" s="58">
        <f t="shared" si="60"/>
        <v>223.53708234832058</v>
      </c>
      <c r="AO79" s="58">
        <f t="shared" si="40"/>
        <v>8.1791289845367476</v>
      </c>
      <c r="AP79" s="58">
        <f t="shared" si="61"/>
        <v>27.626700797463407</v>
      </c>
      <c r="AQ79" s="58">
        <f t="shared" si="62"/>
        <v>9.3386789708230271</v>
      </c>
      <c r="AR79" s="58">
        <f t="shared" si="63"/>
        <v>14.534509351191508</v>
      </c>
      <c r="AS79" s="58">
        <f t="shared" si="64"/>
        <v>14.904252663206623</v>
      </c>
      <c r="AT79" s="58">
        <f t="shared" si="65"/>
        <v>18.006564305627283</v>
      </c>
      <c r="AU79" s="61" t="str">
        <f t="shared" si="41"/>
        <v>RuBP</v>
      </c>
      <c r="AV79" s="61" t="str">
        <f t="shared" si="42"/>
        <v>RuBP</v>
      </c>
      <c r="AW79" s="24"/>
      <c r="AX79" s="16"/>
      <c r="AZ79" s="65"/>
      <c r="BA79" s="65"/>
      <c r="BB79" s="65"/>
      <c r="BC79" s="65"/>
      <c r="BD79" s="58">
        <f t="shared" si="46"/>
        <v>12.504598014552077</v>
      </c>
      <c r="BE79" s="58">
        <f t="shared" si="47"/>
        <v>9.7586568310204544</v>
      </c>
      <c r="BF79" s="58">
        <f t="shared" si="48"/>
        <v>15.746817960337788</v>
      </c>
    </row>
    <row r="80" spans="1:58" x14ac:dyDescent="0.2">
      <c r="A80" s="16"/>
      <c r="B80" s="16"/>
      <c r="C80" s="16"/>
      <c r="D80" s="16"/>
      <c r="E80" s="16"/>
      <c r="F80" s="16"/>
      <c r="G80" s="28">
        <f t="shared" si="49"/>
        <v>45</v>
      </c>
      <c r="H80" s="49">
        <f t="shared" si="53"/>
        <v>8.2478831982833771</v>
      </c>
      <c r="I80" s="49">
        <f t="shared" si="54"/>
        <v>8.8646551571816641</v>
      </c>
      <c r="J80" s="49">
        <f t="shared" si="31"/>
        <v>-0.61677195889828695</v>
      </c>
      <c r="K80" s="49">
        <f t="shared" si="32"/>
        <v>2.6099766390774941</v>
      </c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58">
        <f t="shared" si="55"/>
        <v>70.368568055460059</v>
      </c>
      <c r="AI80" s="58">
        <f t="shared" si="56"/>
        <v>753.72635367281646</v>
      </c>
      <c r="AJ80" s="58">
        <f t="shared" si="39"/>
        <v>13.179568876854706</v>
      </c>
      <c r="AK80" s="58">
        <f t="shared" si="57"/>
        <v>18.616625316808911</v>
      </c>
      <c r="AL80" s="58">
        <f t="shared" si="58"/>
        <v>15.679064139109565</v>
      </c>
      <c r="AM80" s="58">
        <f t="shared" si="59"/>
        <v>36.008851491290955</v>
      </c>
      <c r="AN80" s="58">
        <f t="shared" si="60"/>
        <v>228.96922395197478</v>
      </c>
      <c r="AO80" s="58">
        <f t="shared" si="40"/>
        <v>8.2478831982833771</v>
      </c>
      <c r="AP80" s="58">
        <f t="shared" si="61"/>
        <v>28.489065932523999</v>
      </c>
      <c r="AQ80" s="58">
        <f t="shared" si="62"/>
        <v>9.3845151133207771</v>
      </c>
      <c r="AR80" s="58">
        <f t="shared" si="63"/>
        <v>14.534509351191508</v>
      </c>
      <c r="AS80" s="58">
        <f t="shared" si="64"/>
        <v>15.904252663206623</v>
      </c>
      <c r="AT80" s="58">
        <f t="shared" si="65"/>
        <v>17.764170392824912</v>
      </c>
      <c r="AU80" s="61" t="str">
        <f t="shared" si="41"/>
        <v>RuBP</v>
      </c>
      <c r="AV80" s="61" t="str">
        <f t="shared" si="42"/>
        <v>RuBP</v>
      </c>
      <c r="AW80" s="24"/>
      <c r="AX80" s="16"/>
      <c r="AZ80" s="65"/>
      <c r="BA80" s="65"/>
      <c r="BB80" s="65"/>
      <c r="BC80" s="65"/>
      <c r="BD80" s="58">
        <f t="shared" si="46"/>
        <v>12.603986326023529</v>
      </c>
      <c r="BE80" s="58">
        <f t="shared" si="47"/>
        <v>9.7820867550694093</v>
      </c>
      <c r="BF80" s="58">
        <f t="shared" si="48"/>
        <v>15.724354852285643</v>
      </c>
    </row>
    <row r="81" spans="1:58" x14ac:dyDescent="0.2">
      <c r="A81" s="16"/>
      <c r="B81" s="16"/>
      <c r="C81" s="16"/>
      <c r="D81" s="16"/>
      <c r="E81" s="16"/>
      <c r="F81" s="16"/>
      <c r="G81" s="29">
        <f t="shared" si="49"/>
        <v>46</v>
      </c>
      <c r="H81" s="54">
        <f t="shared" si="53"/>
        <v>8.3136574100585712</v>
      </c>
      <c r="I81" s="54">
        <f t="shared" si="54"/>
        <v>8.8984302829009962</v>
      </c>
      <c r="J81" s="54">
        <f t="shared" si="31"/>
        <v>-0.58477287284242507</v>
      </c>
      <c r="K81" s="54">
        <f t="shared" si="32"/>
        <v>2.6112915798847998</v>
      </c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58">
        <f t="shared" si="55"/>
        <v>70.868108733448139</v>
      </c>
      <c r="AI81" s="58">
        <f t="shared" si="56"/>
        <v>771.60989428057883</v>
      </c>
      <c r="AJ81" s="58">
        <f t="shared" si="39"/>
        <v>13.434910870138157</v>
      </c>
      <c r="AK81" s="58">
        <f t="shared" si="57"/>
        <v>19.105471762083692</v>
      </c>
      <c r="AL81" s="58">
        <f t="shared" si="58"/>
        <v>15.909139613337096</v>
      </c>
      <c r="AM81" s="58">
        <f t="shared" si="59"/>
        <v>36.50839216927902</v>
      </c>
      <c r="AN81" s="58">
        <f t="shared" si="60"/>
        <v>234.40136555562904</v>
      </c>
      <c r="AO81" s="58">
        <f t="shared" si="40"/>
        <v>8.3136574100585712</v>
      </c>
      <c r="AP81" s="58">
        <f t="shared" si="61"/>
        <v>29.357396551683777</v>
      </c>
      <c r="AQ81" s="58">
        <f t="shared" si="62"/>
        <v>9.4283645878375779</v>
      </c>
      <c r="AR81" s="58">
        <f t="shared" si="63"/>
        <v>14.534509351191508</v>
      </c>
      <c r="AS81" s="58">
        <f t="shared" si="64"/>
        <v>16.904252663206623</v>
      </c>
      <c r="AT81" s="58">
        <f t="shared" si="65"/>
        <v>17.555804885714458</v>
      </c>
      <c r="AU81" s="61" t="str">
        <f t="shared" si="41"/>
        <v>RuBP</v>
      </c>
      <c r="AV81" s="61" t="str">
        <f t="shared" si="42"/>
        <v>RuBP</v>
      </c>
      <c r="AW81" s="24"/>
      <c r="AX81" s="16"/>
      <c r="AZ81" s="65"/>
      <c r="BA81" s="65"/>
      <c r="BB81" s="65"/>
      <c r="BC81" s="65"/>
      <c r="BD81" s="58">
        <f t="shared" si="46"/>
        <v>12.700543092715696</v>
      </c>
      <c r="BE81" s="58">
        <f t="shared" si="47"/>
        <v>9.8046035055489646</v>
      </c>
      <c r="BF81" s="58">
        <f t="shared" si="48"/>
        <v>15.70292828833443</v>
      </c>
    </row>
    <row r="82" spans="1:58" x14ac:dyDescent="0.2">
      <c r="A82" s="16"/>
      <c r="B82" s="16"/>
      <c r="C82" s="16"/>
      <c r="D82" s="16"/>
      <c r="E82" s="16"/>
      <c r="F82" s="16"/>
      <c r="G82" s="28">
        <f t="shared" si="49"/>
        <v>47</v>
      </c>
      <c r="H82" s="49">
        <f t="shared" si="53"/>
        <v>8.3766140426963425</v>
      </c>
      <c r="I82" s="49">
        <f t="shared" si="54"/>
        <v>8.9309141965079846</v>
      </c>
      <c r="J82" s="49">
        <f t="shared" si="31"/>
        <v>-0.5543001538116421</v>
      </c>
      <c r="K82" s="49">
        <f t="shared" si="32"/>
        <v>2.6122412275433997</v>
      </c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58">
        <f t="shared" si="55"/>
        <v>71.367649411436219</v>
      </c>
      <c r="AI82" s="58">
        <f t="shared" si="56"/>
        <v>789.4934348883412</v>
      </c>
      <c r="AJ82" s="58">
        <f t="shared" si="39"/>
        <v>13.687417936882504</v>
      </c>
      <c r="AK82" s="58">
        <f t="shared" si="57"/>
        <v>19.599993273802554</v>
      </c>
      <c r="AL82" s="58">
        <f t="shared" si="58"/>
        <v>16.136660681767534</v>
      </c>
      <c r="AM82" s="58">
        <f t="shared" si="59"/>
        <v>37.007932847267099</v>
      </c>
      <c r="AN82" s="58">
        <f t="shared" si="60"/>
        <v>239.83350715928324</v>
      </c>
      <c r="AO82" s="58">
        <f t="shared" si="40"/>
        <v>8.3766140426963425</v>
      </c>
      <c r="AP82" s="58">
        <f t="shared" si="61"/>
        <v>30.231367510582796</v>
      </c>
      <c r="AQ82" s="58">
        <f t="shared" si="62"/>
        <v>9.4703356762627582</v>
      </c>
      <c r="AR82" s="58">
        <f t="shared" si="63"/>
        <v>14.534509351191508</v>
      </c>
      <c r="AS82" s="58">
        <f t="shared" si="64"/>
        <v>17.904252663206623</v>
      </c>
      <c r="AT82" s="58">
        <f t="shared" si="65"/>
        <v>17.374772162662968</v>
      </c>
      <c r="AU82" s="61" t="str">
        <f t="shared" si="41"/>
        <v>RuBP</v>
      </c>
      <c r="AV82" s="61" t="str">
        <f t="shared" si="42"/>
        <v>RuBP</v>
      </c>
      <c r="AW82" s="24"/>
      <c r="AX82" s="16"/>
      <c r="AZ82" s="65"/>
      <c r="BA82" s="65"/>
      <c r="BB82" s="65"/>
      <c r="BC82" s="65"/>
      <c r="BD82" s="58">
        <f t="shared" si="46"/>
        <v>12.794387620000885</v>
      </c>
      <c r="BE82" s="58">
        <f t="shared" si="47"/>
        <v>9.8262594479536229</v>
      </c>
      <c r="BF82" s="58">
        <f t="shared" si="48"/>
        <v>15.682468140602253</v>
      </c>
    </row>
    <row r="83" spans="1:58" x14ac:dyDescent="0.2">
      <c r="A83" s="16"/>
      <c r="B83" s="16"/>
      <c r="C83" s="16"/>
      <c r="D83" s="16"/>
      <c r="E83" s="16"/>
      <c r="F83" s="16"/>
      <c r="G83" s="29">
        <f t="shared" si="49"/>
        <v>48</v>
      </c>
      <c r="H83" s="54">
        <f t="shared" si="53"/>
        <v>8.436906154393677</v>
      </c>
      <c r="I83" s="54">
        <f t="shared" si="54"/>
        <v>8.9621795531424127</v>
      </c>
      <c r="J83" s="54">
        <f t="shared" si="31"/>
        <v>-0.52527339874873569</v>
      </c>
      <c r="K83" s="54">
        <f t="shared" si="32"/>
        <v>2.6128622837277358</v>
      </c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58">
        <f t="shared" si="55"/>
        <v>71.867190089424298</v>
      </c>
      <c r="AI83" s="58">
        <f t="shared" si="56"/>
        <v>807.37697549610357</v>
      </c>
      <c r="AJ83" s="58">
        <f t="shared" si="39"/>
        <v>13.937089018953014</v>
      </c>
      <c r="AK83" s="58">
        <f t="shared" si="57"/>
        <v>20.100191970180852</v>
      </c>
      <c r="AL83" s="58">
        <f t="shared" si="58"/>
        <v>16.361626390970354</v>
      </c>
      <c r="AM83" s="58">
        <f t="shared" si="59"/>
        <v>37.507473525255179</v>
      </c>
      <c r="AN83" s="58">
        <f t="shared" si="60"/>
        <v>245.26564876293745</v>
      </c>
      <c r="AO83" s="58">
        <f t="shared" si="40"/>
        <v>8.436906154393677</v>
      </c>
      <c r="AP83" s="58">
        <f t="shared" si="61"/>
        <v>31.110672411356514</v>
      </c>
      <c r="AQ83" s="58">
        <f t="shared" si="62"/>
        <v>9.5105304173943122</v>
      </c>
      <c r="AR83" s="58">
        <f t="shared" si="63"/>
        <v>14.534509351191508</v>
      </c>
      <c r="AS83" s="58">
        <f t="shared" si="64"/>
        <v>18.904252663206623</v>
      </c>
      <c r="AT83" s="58">
        <f t="shared" si="65"/>
        <v>17.216025103725233</v>
      </c>
      <c r="AU83" s="61" t="str">
        <f t="shared" si="41"/>
        <v>RuBP</v>
      </c>
      <c r="AV83" s="61" t="str">
        <f t="shared" si="42"/>
        <v>RuBP</v>
      </c>
      <c r="AW83" s="24"/>
      <c r="AX83" s="16"/>
      <c r="AZ83" s="65"/>
      <c r="BA83" s="65"/>
      <c r="BB83" s="65"/>
      <c r="BC83" s="65"/>
      <c r="BD83" s="58">
        <f t="shared" si="46"/>
        <v>12.885632603605957</v>
      </c>
      <c r="BE83" s="58">
        <f t="shared" si="47"/>
        <v>9.8471030190432423</v>
      </c>
      <c r="BF83" s="58">
        <f t="shared" si="48"/>
        <v>15.662910467736419</v>
      </c>
    </row>
    <row r="84" spans="1:58" x14ac:dyDescent="0.2">
      <c r="A84" s="16"/>
      <c r="B84" s="16"/>
      <c r="C84" s="16"/>
      <c r="D84" s="16"/>
      <c r="E84" s="16"/>
      <c r="F84" s="16"/>
      <c r="G84" s="28">
        <f t="shared" si="49"/>
        <v>49</v>
      </c>
      <c r="H84" s="49">
        <f t="shared" si="53"/>
        <v>8.4946778711701274</v>
      </c>
      <c r="I84" s="49">
        <f t="shared" si="54"/>
        <v>8.9922936573313468</v>
      </c>
      <c r="J84" s="49">
        <f t="shared" si="31"/>
        <v>-0.49761578616121938</v>
      </c>
      <c r="K84" s="49">
        <f t="shared" si="32"/>
        <v>2.6131880601796027</v>
      </c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58">
        <f t="shared" si="55"/>
        <v>72.366730767412378</v>
      </c>
      <c r="AI84" s="58">
        <f t="shared" si="56"/>
        <v>825.26051610386605</v>
      </c>
      <c r="AJ84" s="58">
        <f t="shared" si="39"/>
        <v>14.183924154735823</v>
      </c>
      <c r="AK84" s="58">
        <f t="shared" si="57"/>
        <v>20.606067774375717</v>
      </c>
      <c r="AL84" s="58">
        <f t="shared" si="58"/>
        <v>16.584036775533324</v>
      </c>
      <c r="AM84" s="58">
        <f t="shared" si="59"/>
        <v>38.007014203243251</v>
      </c>
      <c r="AN84" s="58">
        <f t="shared" si="60"/>
        <v>250.6977903665917</v>
      </c>
      <c r="AO84" s="58">
        <f t="shared" si="40"/>
        <v>8.4946778711701274</v>
      </c>
      <c r="AP84" s="58">
        <f t="shared" si="61"/>
        <v>31.995022736921335</v>
      </c>
      <c r="AQ84" s="58">
        <f t="shared" si="62"/>
        <v>9.5490448952452827</v>
      </c>
      <c r="AR84" s="58">
        <f t="shared" si="63"/>
        <v>14.534509351191508</v>
      </c>
      <c r="AS84" s="58">
        <f t="shared" si="64"/>
        <v>19.904252663206623</v>
      </c>
      <c r="AT84" s="58">
        <f t="shared" si="65"/>
        <v>17.075687168843562</v>
      </c>
      <c r="AU84" s="61" t="str">
        <f t="shared" si="41"/>
        <v>RuBP</v>
      </c>
      <c r="AV84" s="61" t="str">
        <f t="shared" si="42"/>
        <v>RuBP</v>
      </c>
      <c r="AW84" s="24"/>
      <c r="AX84" s="16"/>
      <c r="AZ84" s="65"/>
      <c r="BA84" s="65"/>
      <c r="BB84" s="65"/>
      <c r="BC84" s="65"/>
      <c r="BD84" s="58">
        <f t="shared" si="46"/>
        <v>12.974384581086086</v>
      </c>
      <c r="BE84" s="58">
        <f t="shared" si="47"/>
        <v>9.8671790885025317</v>
      </c>
      <c r="BF84" s="58">
        <f t="shared" si="48"/>
        <v>15.644196847431719</v>
      </c>
    </row>
    <row r="85" spans="1:58" x14ac:dyDescent="0.2">
      <c r="A85" s="16"/>
      <c r="B85" s="16"/>
      <c r="C85" s="16"/>
      <c r="D85" s="16"/>
      <c r="E85" s="16"/>
      <c r="F85" s="16"/>
      <c r="G85" s="29">
        <f t="shared" si="49"/>
        <v>50</v>
      </c>
      <c r="H85" s="54">
        <f t="shared" si="53"/>
        <v>8.5500648278029043</v>
      </c>
      <c r="I85" s="54">
        <f t="shared" si="54"/>
        <v>9.0213189466351764</v>
      </c>
      <c r="J85" s="54">
        <f t="shared" si="31"/>
        <v>-0.47125411883227208</v>
      </c>
      <c r="K85" s="54">
        <f t="shared" si="32"/>
        <v>2.6132487735322023</v>
      </c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58">
        <f t="shared" si="55"/>
        <v>72.866271445400457</v>
      </c>
      <c r="AI85" s="58">
        <f t="shared" si="56"/>
        <v>843.14405671162831</v>
      </c>
      <c r="AJ85" s="58">
        <f t="shared" si="39"/>
        <v>14.427924479063709</v>
      </c>
      <c r="AK85" s="58">
        <f t="shared" si="57"/>
        <v>21.117618414634666</v>
      </c>
      <c r="AL85" s="58">
        <f t="shared" si="58"/>
        <v>16.803892857995603</v>
      </c>
      <c r="AM85" s="58">
        <f t="shared" si="59"/>
        <v>38.506554881231324</v>
      </c>
      <c r="AN85" s="58">
        <f t="shared" si="60"/>
        <v>256.12993197024588</v>
      </c>
      <c r="AO85" s="58">
        <f t="shared" si="40"/>
        <v>8.5500648278029043</v>
      </c>
      <c r="AP85" s="58">
        <f t="shared" si="61"/>
        <v>32.884146968293535</v>
      </c>
      <c r="AQ85" s="58">
        <f t="shared" si="62"/>
        <v>9.5859695330004655</v>
      </c>
      <c r="AR85" s="58">
        <f t="shared" si="63"/>
        <v>14.534509351191508</v>
      </c>
      <c r="AS85" s="58">
        <f t="shared" si="64"/>
        <v>20.904252663206623</v>
      </c>
      <c r="AT85" s="58">
        <f t="shared" si="65"/>
        <v>16.950731630619646</v>
      </c>
      <c r="AU85" s="61" t="str">
        <f t="shared" si="41"/>
        <v>RuBP</v>
      </c>
      <c r="AV85" s="61" t="str">
        <f t="shared" si="42"/>
        <v>RuBP</v>
      </c>
      <c r="AW85" s="24"/>
      <c r="AX85" s="16"/>
      <c r="AZ85" s="65"/>
      <c r="BA85" s="65"/>
      <c r="BB85" s="65"/>
      <c r="BC85" s="65"/>
      <c r="BD85" s="58">
        <f t="shared" si="46"/>
        <v>13.060744346791584</v>
      </c>
      <c r="BE85" s="58">
        <f t="shared" si="47"/>
        <v>9.886529281371752</v>
      </c>
      <c r="BF85" s="58">
        <f t="shared" si="48"/>
        <v>15.626273793542985</v>
      </c>
    </row>
    <row r="86" spans="1:58" x14ac:dyDescent="0.2">
      <c r="A86" s="16"/>
      <c r="B86" s="16"/>
      <c r="C86" s="16"/>
      <c r="D86" s="16"/>
      <c r="E86" s="16"/>
      <c r="F86" s="16"/>
      <c r="G86" s="28">
        <f t="shared" si="49"/>
        <v>51</v>
      </c>
      <c r="H86" s="49">
        <f t="shared" si="53"/>
        <v>8.603194609963845</v>
      </c>
      <c r="I86" s="49">
        <f t="shared" si="54"/>
        <v>9.049313423764616</v>
      </c>
      <c r="J86" s="49">
        <f t="shared" si="31"/>
        <v>-0.44611881380077101</v>
      </c>
      <c r="K86" s="49">
        <f t="shared" si="32"/>
        <v>2.6130718189524837</v>
      </c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58">
        <f t="shared" si="55"/>
        <v>73.365812123388523</v>
      </c>
      <c r="AI86" s="58">
        <f t="shared" si="56"/>
        <v>861.02759731939079</v>
      </c>
      <c r="AJ86" s="58">
        <f t="shared" si="39"/>
        <v>14.669092221023789</v>
      </c>
      <c r="AK86" s="58">
        <f t="shared" si="57"/>
        <v>21.634839428684224</v>
      </c>
      <c r="AL86" s="58">
        <f t="shared" si="58"/>
        <v>17.021196646872404</v>
      </c>
      <c r="AM86" s="58">
        <f t="shared" si="59"/>
        <v>39.006095559219403</v>
      </c>
      <c r="AN86" s="58">
        <f t="shared" si="60"/>
        <v>261.56207357390008</v>
      </c>
      <c r="AO86" s="58">
        <f t="shared" si="40"/>
        <v>8.603194609963845</v>
      </c>
      <c r="AP86" s="58">
        <f t="shared" si="61"/>
        <v>33.777789699502293</v>
      </c>
      <c r="AQ86" s="58">
        <f t="shared" si="62"/>
        <v>9.6213893877744248</v>
      </c>
      <c r="AR86" s="58">
        <f t="shared" si="63"/>
        <v>14.534509351191508</v>
      </c>
      <c r="AS86" s="58">
        <f t="shared" si="64"/>
        <v>21.904252663206623</v>
      </c>
      <c r="AT86" s="58">
        <f t="shared" si="65"/>
        <v>16.83876080433625</v>
      </c>
      <c r="AU86" s="61" t="str">
        <f t="shared" si="41"/>
        <v>RuBP</v>
      </c>
      <c r="AV86" s="61" t="str">
        <f t="shared" si="42"/>
        <v>RuBP</v>
      </c>
      <c r="AW86" s="24"/>
      <c r="AX86" s="16"/>
      <c r="AZ86" s="65"/>
      <c r="BA86" s="65"/>
      <c r="BB86" s="65"/>
      <c r="BC86" s="65"/>
      <c r="BD86" s="58">
        <f t="shared" si="46"/>
        <v>13.144807333726034</v>
      </c>
      <c r="BE86" s="58">
        <f t="shared" si="47"/>
        <v>9.9051922661247112</v>
      </c>
      <c r="BF86" s="58">
        <f t="shared" si="48"/>
        <v>15.609092245542673</v>
      </c>
    </row>
    <row r="87" spans="1:58" x14ac:dyDescent="0.2">
      <c r="A87" s="16"/>
      <c r="B87" s="16"/>
      <c r="C87" s="16"/>
      <c r="D87" s="16"/>
      <c r="E87" s="16"/>
      <c r="F87" s="16"/>
      <c r="G87" s="29">
        <f t="shared" si="49"/>
        <v>52</v>
      </c>
      <c r="H87" s="54">
        <f t="shared" si="53"/>
        <v>8.6541871918143531</v>
      </c>
      <c r="I87" s="54">
        <f t="shared" si="54"/>
        <v>9.0763310434619964</v>
      </c>
      <c r="J87" s="54">
        <f t="shared" si="31"/>
        <v>-0.42214385164764323</v>
      </c>
      <c r="K87" s="54">
        <f t="shared" si="32"/>
        <v>2.6126820230280861</v>
      </c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58">
        <f t="shared" si="55"/>
        <v>73.865352801376602</v>
      </c>
      <c r="AI87" s="58">
        <f t="shared" si="56"/>
        <v>878.91113792715316</v>
      </c>
      <c r="AJ87" s="58">
        <f t="shared" si="39"/>
        <v>14.907430699656828</v>
      </c>
      <c r="AK87" s="58">
        <f t="shared" si="57"/>
        <v>22.157724172339215</v>
      </c>
      <c r="AL87" s="58">
        <f t="shared" si="58"/>
        <v>17.235951132779832</v>
      </c>
      <c r="AM87" s="58">
        <f t="shared" si="59"/>
        <v>39.505636237207483</v>
      </c>
      <c r="AN87" s="58">
        <f t="shared" si="60"/>
        <v>266.99421517755434</v>
      </c>
      <c r="AO87" s="58">
        <f t="shared" si="40"/>
        <v>8.6541871918143531</v>
      </c>
      <c r="AP87" s="58">
        <f t="shared" si="61"/>
        <v>34.675710761595006</v>
      </c>
      <c r="AQ87" s="58">
        <f t="shared" si="62"/>
        <v>9.6553844423414308</v>
      </c>
      <c r="AR87" s="58">
        <f t="shared" si="63"/>
        <v>14.534509351191508</v>
      </c>
      <c r="AS87" s="58">
        <f t="shared" si="64"/>
        <v>22.904252663206623</v>
      </c>
      <c r="AT87" s="58">
        <f t="shared" si="65"/>
        <v>16.737850702410178</v>
      </c>
      <c r="AU87" s="61" t="str">
        <f t="shared" si="41"/>
        <v>RuBP</v>
      </c>
      <c r="AV87" s="61" t="str">
        <f t="shared" si="42"/>
        <v>RuBP</v>
      </c>
      <c r="AW87" s="24"/>
      <c r="AX87" s="16"/>
      <c r="AZ87" s="65"/>
      <c r="BA87" s="65"/>
      <c r="BB87" s="65"/>
      <c r="BC87" s="65"/>
      <c r="BD87" s="58">
        <f t="shared" si="46"/>
        <v>13.226663965337128</v>
      </c>
      <c r="BE87" s="58">
        <f t="shared" si="47"/>
        <v>9.9232040125896308</v>
      </c>
      <c r="BF87" s="58">
        <f t="shared" si="48"/>
        <v>15.592607120060148</v>
      </c>
    </row>
    <row r="88" spans="1:58" x14ac:dyDescent="0.2">
      <c r="A88" s="16"/>
      <c r="B88" s="16"/>
      <c r="C88" s="16"/>
      <c r="D88" s="16"/>
      <c r="E88" s="16"/>
      <c r="F88" s="16"/>
      <c r="G88" s="28">
        <f t="shared" si="49"/>
        <v>53</v>
      </c>
      <c r="H88" s="49">
        <f t="shared" si="53"/>
        <v>8.7031553646140729</v>
      </c>
      <c r="I88" s="49">
        <f t="shared" si="54"/>
        <v>9.1024220595768277</v>
      </c>
      <c r="J88" s="49">
        <f t="shared" si="31"/>
        <v>-0.3992666949627548</v>
      </c>
      <c r="K88" s="49">
        <f t="shared" si="32"/>
        <v>2.6121018766163453</v>
      </c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58">
        <f t="shared" si="55"/>
        <v>74.364893479364667</v>
      </c>
      <c r="AI88" s="58">
        <f t="shared" si="56"/>
        <v>896.79467853491565</v>
      </c>
      <c r="AJ88" s="58">
        <f t="shared" si="39"/>
        <v>15.142944317567679</v>
      </c>
      <c r="AK88" s="58">
        <f t="shared" si="57"/>
        <v>22.686263832293651</v>
      </c>
      <c r="AL88" s="58">
        <f t="shared" si="58"/>
        <v>17.448160282677591</v>
      </c>
      <c r="AM88" s="58">
        <f t="shared" si="59"/>
        <v>40.005176915195555</v>
      </c>
      <c r="AN88" s="58">
        <f t="shared" si="60"/>
        <v>272.42635678120854</v>
      </c>
      <c r="AO88" s="58">
        <f t="shared" si="40"/>
        <v>8.7031553646140729</v>
      </c>
      <c r="AP88" s="58">
        <f t="shared" si="61"/>
        <v>35.577684364631821</v>
      </c>
      <c r="AQ88" s="58">
        <f t="shared" si="62"/>
        <v>9.6880298908745779</v>
      </c>
      <c r="AR88" s="58">
        <f t="shared" si="63"/>
        <v>14.534509351191508</v>
      </c>
      <c r="AS88" s="58">
        <f t="shared" si="64"/>
        <v>23.904252663206623</v>
      </c>
      <c r="AT88" s="58">
        <f t="shared" si="65"/>
        <v>16.646439558212801</v>
      </c>
      <c r="AU88" s="61" t="str">
        <f t="shared" si="41"/>
        <v>RuBP</v>
      </c>
      <c r="AV88" s="61" t="str">
        <f t="shared" si="42"/>
        <v>RuBP</v>
      </c>
      <c r="AW88" s="24"/>
      <c r="AX88" s="16"/>
      <c r="AZ88" s="65"/>
      <c r="BA88" s="65"/>
      <c r="BB88" s="65"/>
      <c r="BC88" s="65"/>
      <c r="BD88" s="58">
        <f t="shared" si="46"/>
        <v>13.306399979966542</v>
      </c>
      <c r="BE88" s="58">
        <f t="shared" si="47"/>
        <v>9.9405980233328517</v>
      </c>
      <c r="BF88" s="58">
        <f t="shared" si="48"/>
        <v>15.576776915870308</v>
      </c>
    </row>
    <row r="89" spans="1:58" x14ac:dyDescent="0.2">
      <c r="A89" s="16"/>
      <c r="B89" s="16"/>
      <c r="C89" s="16"/>
      <c r="D89" s="16"/>
      <c r="E89" s="16"/>
      <c r="F89" s="16"/>
      <c r="G89" s="29">
        <f t="shared" si="49"/>
        <v>54</v>
      </c>
      <c r="H89" s="54">
        <f t="shared" si="53"/>
        <v>8.7502051529897997</v>
      </c>
      <c r="I89" s="54">
        <f t="shared" si="54"/>
        <v>9.1276333370331741</v>
      </c>
      <c r="J89" s="54">
        <f t="shared" si="31"/>
        <v>-0.37742818404337442</v>
      </c>
      <c r="K89" s="54">
        <f t="shared" si="32"/>
        <v>2.6113517485744806</v>
      </c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58">
        <f t="shared" si="55"/>
        <v>74.864434157352747</v>
      </c>
      <c r="AI89" s="58">
        <f t="shared" si="56"/>
        <v>914.67821914267802</v>
      </c>
      <c r="AJ89" s="58">
        <f t="shared" si="39"/>
        <v>15.375638552475323</v>
      </c>
      <c r="AK89" s="58">
        <f t="shared" si="57"/>
        <v>23.220447443036161</v>
      </c>
      <c r="AL89" s="58">
        <f t="shared" si="58"/>
        <v>17.657829032255172</v>
      </c>
      <c r="AM89" s="58">
        <f t="shared" si="59"/>
        <v>40.504717593183628</v>
      </c>
      <c r="AN89" s="58">
        <f t="shared" si="60"/>
        <v>277.85849838486274</v>
      </c>
      <c r="AO89" s="58">
        <f t="shared" si="40"/>
        <v>8.7502051529897997</v>
      </c>
      <c r="AP89" s="58">
        <f t="shared" si="61"/>
        <v>36.483498264382234</v>
      </c>
      <c r="AQ89" s="58">
        <f t="shared" si="62"/>
        <v>9.7193964164583964</v>
      </c>
      <c r="AR89" s="58">
        <f t="shared" si="63"/>
        <v>14.534509351191508</v>
      </c>
      <c r="AS89" s="58">
        <f t="shared" si="64"/>
        <v>24.904252663206623</v>
      </c>
      <c r="AT89" s="58">
        <f t="shared" si="65"/>
        <v>16.563246415527143</v>
      </c>
      <c r="AU89" s="61" t="str">
        <f t="shared" si="41"/>
        <v>RuBP</v>
      </c>
      <c r="AV89" s="61" t="str">
        <f t="shared" si="42"/>
        <v>RuBP</v>
      </c>
      <c r="AW89" s="24"/>
      <c r="AX89" s="16"/>
      <c r="AZ89" s="65"/>
      <c r="BA89" s="65"/>
      <c r="BB89" s="65"/>
      <c r="BC89" s="65"/>
      <c r="BD89" s="58">
        <f t="shared" si="46"/>
        <v>13.384096730406194</v>
      </c>
      <c r="BE89" s="58">
        <f t="shared" si="47"/>
        <v>9.9574055416370832</v>
      </c>
      <c r="BF89" s="58">
        <f t="shared" si="48"/>
        <v>15.561563365044327</v>
      </c>
    </row>
    <row r="90" spans="1:58" x14ac:dyDescent="0.2">
      <c r="A90" s="16"/>
      <c r="B90" s="16"/>
      <c r="C90" s="16"/>
      <c r="D90" s="16"/>
      <c r="E90" s="16"/>
      <c r="F90" s="16"/>
      <c r="G90" s="28">
        <f t="shared" si="49"/>
        <v>55</v>
      </c>
      <c r="H90" s="49">
        <f t="shared" si="53"/>
        <v>8.7954362164168636</v>
      </c>
      <c r="I90" s="49">
        <f t="shared" si="54"/>
        <v>9.1520086327634349</v>
      </c>
      <c r="J90" s="49">
        <f t="shared" si="31"/>
        <v>-0.35657241634657133</v>
      </c>
      <c r="K90" s="49">
        <f t="shared" si="32"/>
        <v>2.6104500814203342</v>
      </c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58">
        <f t="shared" si="55"/>
        <v>75.363974835340827</v>
      </c>
      <c r="AI90" s="58">
        <f t="shared" si="56"/>
        <v>932.56175975044027</v>
      </c>
      <c r="AJ90" s="58">
        <f t="shared" si="39"/>
        <v>15.605519946740397</v>
      </c>
      <c r="AK90" s="58">
        <f t="shared" si="57"/>
        <v>23.760261907814218</v>
      </c>
      <c r="AL90" s="58">
        <f t="shared" si="58"/>
        <v>17.864963276495644</v>
      </c>
      <c r="AM90" s="58">
        <f t="shared" si="59"/>
        <v>41.004258271171707</v>
      </c>
      <c r="AN90" s="58">
        <f t="shared" si="60"/>
        <v>283.290639988517</v>
      </c>
      <c r="AO90" s="58">
        <f t="shared" si="40"/>
        <v>8.7954362164168636</v>
      </c>
      <c r="AP90" s="58">
        <f t="shared" si="61"/>
        <v>37.392952958624093</v>
      </c>
      <c r="AQ90" s="58">
        <f t="shared" si="62"/>
        <v>9.749550458743105</v>
      </c>
      <c r="AR90" s="58">
        <f t="shared" si="63"/>
        <v>14.534509351191508</v>
      </c>
      <c r="AS90" s="58">
        <f t="shared" si="64"/>
        <v>25.904252663206623</v>
      </c>
      <c r="AT90" s="58">
        <f t="shared" si="65"/>
        <v>16.487210730283476</v>
      </c>
      <c r="AU90" s="61" t="str">
        <f t="shared" si="41"/>
        <v>RuBP</v>
      </c>
      <c r="AV90" s="61" t="str">
        <f t="shared" si="42"/>
        <v>RuBP</v>
      </c>
      <c r="AW90" s="24"/>
      <c r="AX90" s="16"/>
      <c r="AZ90" s="65"/>
      <c r="BA90" s="65"/>
      <c r="BB90" s="65"/>
      <c r="BC90" s="65"/>
      <c r="BD90" s="58">
        <f t="shared" si="46"/>
        <v>13.459831460761066</v>
      </c>
      <c r="BE90" s="58">
        <f t="shared" si="47"/>
        <v>9.9736557387905904</v>
      </c>
      <c r="BF90" s="58">
        <f t="shared" si="48"/>
        <v>15.546931124088967</v>
      </c>
    </row>
    <row r="91" spans="1:58" x14ac:dyDescent="0.2">
      <c r="A91" s="16"/>
      <c r="B91" s="16"/>
      <c r="C91" s="16"/>
      <c r="D91" s="16"/>
      <c r="E91" s="16"/>
      <c r="F91" s="16"/>
      <c r="G91" s="29">
        <f t="shared" si="49"/>
        <v>56</v>
      </c>
      <c r="H91" s="54">
        <f t="shared" si="53"/>
        <v>8.8389422342093038</v>
      </c>
      <c r="I91" s="54">
        <f t="shared" si="54"/>
        <v>9.175588849151417</v>
      </c>
      <c r="J91" s="54">
        <f t="shared" si="31"/>
        <v>-0.33664661494211323</v>
      </c>
      <c r="K91" s="54">
        <f t="shared" si="32"/>
        <v>2.609413570048106</v>
      </c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58">
        <f t="shared" si="55"/>
        <v>75.863515513328906</v>
      </c>
      <c r="AI91" s="58">
        <f t="shared" si="56"/>
        <v>950.44530035820264</v>
      </c>
      <c r="AJ91" s="58">
        <f t="shared" si="39"/>
        <v>15.832596094916486</v>
      </c>
      <c r="AK91" s="58">
        <f t="shared" si="57"/>
        <v>24.305692023554442</v>
      </c>
      <c r="AL91" s="58">
        <f t="shared" si="58"/>
        <v>18.06956985845876</v>
      </c>
      <c r="AM91" s="58">
        <f t="shared" si="59"/>
        <v>41.50379894915978</v>
      </c>
      <c r="AN91" s="58">
        <f t="shared" si="60"/>
        <v>288.72278159217115</v>
      </c>
      <c r="AO91" s="58">
        <f t="shared" si="40"/>
        <v>8.8389422342093038</v>
      </c>
      <c r="AP91" s="58">
        <f t="shared" si="61"/>
        <v>38.305860916455146</v>
      </c>
      <c r="AQ91" s="58">
        <f t="shared" si="62"/>
        <v>9.7785544706047318</v>
      </c>
      <c r="AR91" s="58">
        <f t="shared" si="63"/>
        <v>14.534509351191508</v>
      </c>
      <c r="AS91" s="58">
        <f t="shared" si="64"/>
        <v>26.904252663206623</v>
      </c>
      <c r="AT91" s="58">
        <f t="shared" si="65"/>
        <v>16.417446918313729</v>
      </c>
      <c r="AU91" s="61" t="str">
        <f t="shared" si="41"/>
        <v>RuBP</v>
      </c>
      <c r="AV91" s="61" t="str">
        <f t="shared" si="42"/>
        <v>RuBP</v>
      </c>
      <c r="AW91" s="24"/>
      <c r="AX91" s="16"/>
      <c r="AZ91" s="65"/>
      <c r="BA91" s="65"/>
      <c r="BB91" s="65"/>
      <c r="BC91" s="65"/>
      <c r="BD91" s="58">
        <f t="shared" si="46"/>
        <v>13.533677562599303</v>
      </c>
      <c r="BE91" s="58">
        <f t="shared" si="47"/>
        <v>9.9893758830492452</v>
      </c>
      <c r="BF91" s="58">
        <f t="shared" si="48"/>
        <v>15.532847499826881</v>
      </c>
    </row>
    <row r="92" spans="1:58" x14ac:dyDescent="0.2">
      <c r="A92" s="16"/>
      <c r="B92" s="16"/>
      <c r="C92" s="16"/>
      <c r="D92" s="16"/>
      <c r="E92" s="16"/>
      <c r="F92" s="16"/>
      <c r="G92" s="28">
        <f t="shared" si="49"/>
        <v>57</v>
      </c>
      <c r="H92" s="49">
        <f t="shared" si="53"/>
        <v>8.8808112729194377</v>
      </c>
      <c r="I92" s="49">
        <f t="shared" si="54"/>
        <v>9.1984122630727985</v>
      </c>
      <c r="J92" s="49">
        <f t="shared" si="31"/>
        <v>-0.31760099015336074</v>
      </c>
      <c r="K92" s="49">
        <f t="shared" si="32"/>
        <v>2.6082573246554648</v>
      </c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58">
        <f t="shared" si="55"/>
        <v>76.363056191316986</v>
      </c>
      <c r="AI92" s="58">
        <f t="shared" si="56"/>
        <v>968.32884096596513</v>
      </c>
      <c r="AJ92" s="58">
        <f t="shared" si="39"/>
        <v>16.056875629380208</v>
      </c>
      <c r="AK92" s="58">
        <f t="shared" si="57"/>
        <v>24.85672050962885</v>
      </c>
      <c r="AL92" s="58">
        <f t="shared" si="58"/>
        <v>18.271656556332964</v>
      </c>
      <c r="AM92" s="58">
        <f t="shared" si="59"/>
        <v>42.003339627147852</v>
      </c>
      <c r="AN92" s="58">
        <f t="shared" si="60"/>
        <v>294.1549231958254</v>
      </c>
      <c r="AO92" s="58">
        <f t="shared" si="40"/>
        <v>8.8808112729194377</v>
      </c>
      <c r="AP92" s="58">
        <f t="shared" si="61"/>
        <v>39.222045842818375</v>
      </c>
      <c r="AQ92" s="58">
        <f t="shared" si="62"/>
        <v>9.806467163078155</v>
      </c>
      <c r="AR92" s="58">
        <f t="shared" si="63"/>
        <v>14.534509351191508</v>
      </c>
      <c r="AS92" s="58">
        <f t="shared" si="64"/>
        <v>27.904252663206623</v>
      </c>
      <c r="AT92" s="58">
        <f t="shared" si="65"/>
        <v>16.35320970510989</v>
      </c>
      <c r="AU92" s="61" t="str">
        <f t="shared" si="41"/>
        <v>RuBP</v>
      </c>
      <c r="AV92" s="61" t="str">
        <f t="shared" si="42"/>
        <v>RuBP</v>
      </c>
      <c r="AW92" s="24"/>
      <c r="AX92" s="16"/>
      <c r="AZ92" s="65"/>
      <c r="BA92" s="65"/>
      <c r="BB92" s="65"/>
      <c r="BC92" s="65"/>
      <c r="BD92" s="58">
        <f t="shared" si="46"/>
        <v>13.605704812175123</v>
      </c>
      <c r="BE92" s="58">
        <f t="shared" si="47"/>
        <v>10.004591492330166</v>
      </c>
      <c r="BF92" s="58">
        <f t="shared" si="48"/>
        <v>15.519282205542812</v>
      </c>
    </row>
    <row r="93" spans="1:58" x14ac:dyDescent="0.2">
      <c r="A93" s="16"/>
      <c r="B93" s="16"/>
      <c r="C93" s="16"/>
      <c r="D93" s="16"/>
      <c r="E93" s="16"/>
      <c r="F93" s="16"/>
      <c r="G93" s="29">
        <f t="shared" si="49"/>
        <v>58</v>
      </c>
      <c r="H93" s="54">
        <f t="shared" si="53"/>
        <v>8.921126135532619</v>
      </c>
      <c r="I93" s="54">
        <f t="shared" si="54"/>
        <v>9.2205147332308499</v>
      </c>
      <c r="J93" s="54">
        <f t="shared" si="31"/>
        <v>-0.2993885976982309</v>
      </c>
      <c r="K93" s="54">
        <f t="shared" si="32"/>
        <v>2.6069950190382785</v>
      </c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58">
        <f t="shared" si="55"/>
        <v>76.862596869305051</v>
      </c>
      <c r="AI93" s="58">
        <f t="shared" si="56"/>
        <v>986.2123815737275</v>
      </c>
      <c r="AJ93" s="58">
        <f t="shared" si="39"/>
        <v>16.278368204102932</v>
      </c>
      <c r="AK93" s="58">
        <f t="shared" si="57"/>
        <v>25.413328040341277</v>
      </c>
      <c r="AL93" s="58">
        <f t="shared" si="58"/>
        <v>18.471232068812959</v>
      </c>
      <c r="AM93" s="58">
        <f t="shared" si="59"/>
        <v>42.502880305135932</v>
      </c>
      <c r="AN93" s="58">
        <f t="shared" si="60"/>
        <v>299.58706479947961</v>
      </c>
      <c r="AO93" s="58">
        <f t="shared" si="40"/>
        <v>8.921126135532619</v>
      </c>
      <c r="AP93" s="58">
        <f t="shared" si="61"/>
        <v>40.141341979470241</v>
      </c>
      <c r="AQ93" s="58">
        <f t="shared" si="62"/>
        <v>9.8333437381536086</v>
      </c>
      <c r="AR93" s="58">
        <f t="shared" si="63"/>
        <v>14.534509351191508</v>
      </c>
      <c r="AS93" s="58">
        <f t="shared" si="64"/>
        <v>28.904252663206623</v>
      </c>
      <c r="AT93" s="58">
        <f t="shared" si="65"/>
        <v>16.293867396674713</v>
      </c>
      <c r="AU93" s="61" t="str">
        <f t="shared" si="41"/>
        <v>RuBP</v>
      </c>
      <c r="AV93" s="61" t="str">
        <f t="shared" si="42"/>
        <v>RuBP</v>
      </c>
      <c r="AW93" s="24"/>
      <c r="AX93" s="16"/>
      <c r="AZ93" s="65"/>
      <c r="BA93" s="65"/>
      <c r="BB93" s="65"/>
      <c r="BC93" s="65"/>
      <c r="BD93" s="58">
        <f t="shared" si="46"/>
        <v>13.675979590336391</v>
      </c>
      <c r="BE93" s="58">
        <f t="shared" si="47"/>
        <v>10.019326472435534</v>
      </c>
      <c r="BF93" s="58">
        <f t="shared" si="48"/>
        <v>15.506207143567467</v>
      </c>
    </row>
    <row r="94" spans="1:58" x14ac:dyDescent="0.2">
      <c r="A94" s="16"/>
      <c r="B94" s="16"/>
      <c r="C94" s="16"/>
      <c r="D94" s="16"/>
      <c r="E94" s="16"/>
      <c r="F94" s="16"/>
      <c r="G94" s="28">
        <f t="shared" si="49"/>
        <v>59</v>
      </c>
      <c r="H94" s="49">
        <f t="shared" si="53"/>
        <v>8.9599646922276275</v>
      </c>
      <c r="I94" s="49">
        <f t="shared" si="54"/>
        <v>9.2419298881497784</v>
      </c>
      <c r="J94" s="49">
        <f t="shared" si="31"/>
        <v>-0.28196519592215097</v>
      </c>
      <c r="K94" s="49">
        <f t="shared" si="32"/>
        <v>2.6056390253853894</v>
      </c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58">
        <f t="shared" si="55"/>
        <v>77.362137547293131</v>
      </c>
      <c r="AI94" s="58">
        <f t="shared" si="56"/>
        <v>1004.0959221814899</v>
      </c>
      <c r="AJ94" s="58">
        <f t="shared" si="39"/>
        <v>16.497084476634331</v>
      </c>
      <c r="AK94" s="58">
        <f t="shared" si="57"/>
        <v>25.975493280993369</v>
      </c>
      <c r="AL94" s="58">
        <f t="shared" si="58"/>
        <v>18.668305998865975</v>
      </c>
      <c r="AM94" s="58">
        <f t="shared" si="59"/>
        <v>43.002420983124011</v>
      </c>
      <c r="AN94" s="58">
        <f t="shared" si="60"/>
        <v>305.01920640313386</v>
      </c>
      <c r="AO94" s="58">
        <f t="shared" si="40"/>
        <v>8.9599646922276275</v>
      </c>
      <c r="AP94" s="58">
        <f t="shared" si="61"/>
        <v>41.063593442851698</v>
      </c>
      <c r="AQ94" s="58">
        <f t="shared" si="62"/>
        <v>9.8592361092836143</v>
      </c>
      <c r="AR94" s="58">
        <f t="shared" si="63"/>
        <v>14.534509351191508</v>
      </c>
      <c r="AS94" s="58">
        <f t="shared" si="64"/>
        <v>29.904252663206623</v>
      </c>
      <c r="AT94" s="58">
        <f t="shared" si="65"/>
        <v>16.238881036432133</v>
      </c>
      <c r="AU94" s="61" t="str">
        <f t="shared" si="41"/>
        <v>RuBP</v>
      </c>
      <c r="AV94" s="61" t="str">
        <f t="shared" si="42"/>
        <v>RuBP</v>
      </c>
      <c r="AW94" s="24"/>
      <c r="AX94" s="16"/>
      <c r="AZ94" s="65"/>
      <c r="BA94" s="65"/>
      <c r="BB94" s="65"/>
      <c r="BC94" s="65"/>
      <c r="BD94" s="58">
        <f t="shared" si="46"/>
        <v>13.744565086573571</v>
      </c>
      <c r="BE94" s="58">
        <f t="shared" si="47"/>
        <v>10.033603242381487</v>
      </c>
      <c r="BF94" s="58">
        <f t="shared" si="48"/>
        <v>15.493596211014442</v>
      </c>
    </row>
    <row r="95" spans="1:58" x14ac:dyDescent="0.2">
      <c r="A95" s="16"/>
      <c r="B95" s="16"/>
      <c r="C95" s="16"/>
      <c r="D95" s="16"/>
      <c r="E95" s="16"/>
      <c r="F95" s="16"/>
      <c r="G95" s="29">
        <f t="shared" si="49"/>
        <v>60</v>
      </c>
      <c r="H95" s="54">
        <f t="shared" si="53"/>
        <v>8.9974001927732417</v>
      </c>
      <c r="I95" s="54">
        <f t="shared" si="54"/>
        <v>9.2626892968985928</v>
      </c>
      <c r="J95" s="54">
        <f t="shared" si="31"/>
        <v>-0.26528910412535112</v>
      </c>
      <c r="K95" s="54">
        <f t="shared" si="32"/>
        <v>2.6042005366652483</v>
      </c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58">
        <f t="shared" si="55"/>
        <v>77.861678225281196</v>
      </c>
      <c r="AI95" s="58">
        <f t="shared" si="56"/>
        <v>1021.9794627892522</v>
      </c>
      <c r="AJ95" s="58">
        <f t="shared" si="39"/>
        <v>16.713036088375244</v>
      </c>
      <c r="AK95" s="58">
        <f t="shared" si="57"/>
        <v>26.543192927375181</v>
      </c>
      <c r="AL95" s="58">
        <f t="shared" si="58"/>
        <v>18.862888835956682</v>
      </c>
      <c r="AM95" s="58">
        <f t="shared" si="59"/>
        <v>43.501961661112084</v>
      </c>
      <c r="AN95" s="58">
        <f t="shared" si="60"/>
        <v>310.45134800678807</v>
      </c>
      <c r="AO95" s="58">
        <f t="shared" si="40"/>
        <v>8.9974001927732417</v>
      </c>
      <c r="AP95" s="58">
        <f t="shared" si="61"/>
        <v>41.988653598720511</v>
      </c>
      <c r="AQ95" s="58">
        <f t="shared" si="62"/>
        <v>9.8841931096473576</v>
      </c>
      <c r="AR95" s="58">
        <f t="shared" si="63"/>
        <v>14.534509351191508</v>
      </c>
      <c r="AS95" s="58">
        <f t="shared" si="64"/>
        <v>30.904252663206623</v>
      </c>
      <c r="AT95" s="58">
        <f t="shared" si="65"/>
        <v>16.187787989527209</v>
      </c>
      <c r="AU95" s="61" t="str">
        <f t="shared" si="41"/>
        <v>RuBP</v>
      </c>
      <c r="AV95" s="61" t="str">
        <f t="shared" si="42"/>
        <v>RuBP</v>
      </c>
      <c r="AW95" s="24"/>
      <c r="AX95" s="16"/>
      <c r="AZ95" s="65"/>
      <c r="BA95" s="65"/>
      <c r="BB95" s="65"/>
      <c r="BC95" s="65"/>
      <c r="BD95" s="58">
        <f t="shared" si="46"/>
        <v>13.811521488528538</v>
      </c>
      <c r="BE95" s="58">
        <f t="shared" si="47"/>
        <v>10.047442848214029</v>
      </c>
      <c r="BF95" s="58">
        <f t="shared" si="48"/>
        <v>15.481425125843852</v>
      </c>
    </row>
    <row r="96" spans="1:58" x14ac:dyDescent="0.2">
      <c r="A96" s="16"/>
      <c r="B96" s="16"/>
      <c r="C96" s="16"/>
      <c r="D96" s="16"/>
      <c r="E96" s="16"/>
      <c r="F96" s="16"/>
      <c r="G96" s="28">
        <f t="shared" si="49"/>
        <v>61</v>
      </c>
      <c r="H96" s="49">
        <f t="shared" si="53"/>
        <v>9.0335015608621614</v>
      </c>
      <c r="I96" s="49">
        <f t="shared" si="54"/>
        <v>9.2828226243684675</v>
      </c>
      <c r="J96" s="49">
        <f t="shared" si="31"/>
        <v>-0.24932106350630612</v>
      </c>
      <c r="K96" s="49">
        <f t="shared" si="32"/>
        <v>2.602689677644193</v>
      </c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58">
        <f t="shared" si="55"/>
        <v>78.361218903269275</v>
      </c>
      <c r="AI96" s="58">
        <f t="shared" si="56"/>
        <v>1039.8630033970146</v>
      </c>
      <c r="AJ96" s="58">
        <f t="shared" si="39"/>
        <v>16.926235643223251</v>
      </c>
      <c r="AK96" s="58">
        <f t="shared" si="57"/>
        <v>27.116401748513276</v>
      </c>
      <c r="AL96" s="58">
        <f t="shared" si="58"/>
        <v>19.054991936805834</v>
      </c>
      <c r="AM96" s="58">
        <f t="shared" si="59"/>
        <v>44.001502339100156</v>
      </c>
      <c r="AN96" s="58">
        <f t="shared" si="60"/>
        <v>315.88348961044221</v>
      </c>
      <c r="AO96" s="58">
        <f t="shared" si="40"/>
        <v>9.0335015608621614</v>
      </c>
      <c r="AP96" s="58">
        <f t="shared" si="61"/>
        <v>42.91638447294217</v>
      </c>
      <c r="AQ96" s="58">
        <f t="shared" si="62"/>
        <v>9.9082606883733018</v>
      </c>
      <c r="AR96" s="58">
        <f t="shared" si="63"/>
        <v>14.534509351191508</v>
      </c>
      <c r="AS96" s="58">
        <f t="shared" si="64"/>
        <v>31.904252663206623</v>
      </c>
      <c r="AT96" s="58">
        <f t="shared" si="65"/>
        <v>16.140188894844876</v>
      </c>
      <c r="AU96" s="61" t="str">
        <f t="shared" si="41"/>
        <v>RuBP</v>
      </c>
      <c r="AV96" s="61" t="str">
        <f t="shared" si="42"/>
        <v>RuBP</v>
      </c>
      <c r="AW96" s="24"/>
      <c r="AX96" s="16"/>
      <c r="AZ96" s="65"/>
      <c r="BA96" s="65"/>
      <c r="BB96" s="65"/>
      <c r="BC96" s="65"/>
      <c r="BD96" s="58">
        <f t="shared" si="46"/>
        <v>13.87690615815781</v>
      </c>
      <c r="BE96" s="58">
        <f t="shared" si="47"/>
        <v>10.060865066527278</v>
      </c>
      <c r="BF96" s="58">
        <f t="shared" si="48"/>
        <v>15.469671270813777</v>
      </c>
    </row>
    <row r="97" spans="1:58" x14ac:dyDescent="0.2">
      <c r="A97" s="16"/>
      <c r="B97" s="16"/>
      <c r="C97" s="16"/>
      <c r="D97" s="16"/>
      <c r="E97" s="16"/>
      <c r="F97" s="16"/>
      <c r="G97" s="29">
        <f t="shared" si="49"/>
        <v>62</v>
      </c>
      <c r="H97" s="54">
        <f t="shared" si="53"/>
        <v>9.0683336708561733</v>
      </c>
      <c r="I97" s="54">
        <f t="shared" si="54"/>
        <v>9.3023577727097813</v>
      </c>
      <c r="J97" s="54">
        <f t="shared" si="31"/>
        <v>-0.234024101853608</v>
      </c>
      <c r="K97" s="54">
        <f t="shared" si="32"/>
        <v>2.6011156055171138</v>
      </c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58">
        <f t="shared" si="55"/>
        <v>78.860759581257355</v>
      </c>
      <c r="AI97" s="58">
        <f t="shared" si="56"/>
        <v>1057.746544004777</v>
      </c>
      <c r="AJ97" s="58">
        <f t="shared" si="39"/>
        <v>17.136696684680448</v>
      </c>
      <c r="AK97" s="58">
        <f t="shared" si="57"/>
        <v>27.695092632497264</v>
      </c>
      <c r="AL97" s="58">
        <f t="shared" si="58"/>
        <v>19.24462750476324</v>
      </c>
      <c r="AM97" s="58">
        <f t="shared" si="59"/>
        <v>44.501043017088236</v>
      </c>
      <c r="AN97" s="58">
        <f t="shared" si="60"/>
        <v>321.31563121409647</v>
      </c>
      <c r="AO97" s="58">
        <f t="shared" si="40"/>
        <v>9.0683336708561733</v>
      </c>
      <c r="AP97" s="58">
        <f t="shared" si="61"/>
        <v>43.846656197490603</v>
      </c>
      <c r="AQ97" s="58">
        <f t="shared" si="62"/>
        <v>9.9314820950359781</v>
      </c>
      <c r="AR97" s="58">
        <f t="shared" si="63"/>
        <v>14.534509351191508</v>
      </c>
      <c r="AS97" s="58">
        <f t="shared" si="64"/>
        <v>32.90425266320662</v>
      </c>
      <c r="AT97" s="58">
        <f t="shared" si="65"/>
        <v>16.095737205352119</v>
      </c>
      <c r="AU97" s="61" t="str">
        <f t="shared" si="41"/>
        <v>RuBP</v>
      </c>
      <c r="AV97" s="61" t="str">
        <f t="shared" si="42"/>
        <v>RuBP</v>
      </c>
      <c r="AW97" s="24"/>
      <c r="AX97" s="16"/>
      <c r="AZ97" s="65"/>
      <c r="BA97" s="65"/>
      <c r="BB97" s="65"/>
      <c r="BC97" s="65"/>
      <c r="BD97" s="58">
        <f t="shared" si="46"/>
        <v>13.940773795633945</v>
      </c>
      <c r="BE97" s="58">
        <f t="shared" si="47"/>
        <v>10.073888498754821</v>
      </c>
      <c r="BF97" s="58">
        <f t="shared" si="48"/>
        <v>15.458313553209514</v>
      </c>
    </row>
    <row r="98" spans="1:58" x14ac:dyDescent="0.2">
      <c r="A98" s="16"/>
      <c r="B98" s="16"/>
      <c r="C98" s="16"/>
      <c r="D98" s="16"/>
      <c r="E98" s="16"/>
      <c r="F98" s="16"/>
      <c r="G98" s="28">
        <f t="shared" si="49"/>
        <v>63</v>
      </c>
      <c r="H98" s="49">
        <f t="shared" si="53"/>
        <v>9.1019576075424506</v>
      </c>
      <c r="I98" s="49">
        <f t="shared" si="54"/>
        <v>9.3213210103470612</v>
      </c>
      <c r="J98" s="49">
        <f t="shared" si="31"/>
        <v>-0.21936340280461053</v>
      </c>
      <c r="K98" s="49">
        <f t="shared" si="32"/>
        <v>2.5994866010679649</v>
      </c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58">
        <f t="shared" si="55"/>
        <v>79.360300259245435</v>
      </c>
      <c r="AI98" s="58">
        <f t="shared" si="56"/>
        <v>1075.6300846125396</v>
      </c>
      <c r="AJ98" s="58">
        <f t="shared" si="39"/>
        <v>17.344433671517812</v>
      </c>
      <c r="AK98" s="58">
        <f t="shared" si="57"/>
        <v>28.279236635195829</v>
      </c>
      <c r="AL98" s="58">
        <f t="shared" si="58"/>
        <v>19.431808567880221</v>
      </c>
      <c r="AM98" s="58">
        <f t="shared" si="59"/>
        <v>45.000583695076308</v>
      </c>
      <c r="AN98" s="58">
        <f t="shared" si="60"/>
        <v>326.74777281775067</v>
      </c>
      <c r="AO98" s="58">
        <f t="shared" si="40"/>
        <v>9.1019576075424506</v>
      </c>
      <c r="AP98" s="58">
        <f t="shared" si="61"/>
        <v>44.779346490457939</v>
      </c>
      <c r="AQ98" s="58">
        <f t="shared" si="62"/>
        <v>9.9538980528268297</v>
      </c>
      <c r="AR98" s="58">
        <f t="shared" si="63"/>
        <v>14.534509351191508</v>
      </c>
      <c r="AS98" s="58">
        <f t="shared" si="64"/>
        <v>33.90425266320662</v>
      </c>
      <c r="AT98" s="58">
        <f t="shared" si="65"/>
        <v>16.054130736915358</v>
      </c>
      <c r="AU98" s="61" t="str">
        <f t="shared" si="41"/>
        <v>RuBP</v>
      </c>
      <c r="AV98" s="61" t="str">
        <f t="shared" si="42"/>
        <v>RuBP</v>
      </c>
      <c r="AW98" s="24"/>
      <c r="AX98" s="16"/>
      <c r="AZ98" s="65"/>
      <c r="BA98" s="65"/>
      <c r="BB98" s="65"/>
      <c r="BC98" s="65"/>
      <c r="BD98" s="58">
        <f t="shared" si="46"/>
        <v>14.003176591969417</v>
      </c>
      <c r="BE98" s="58">
        <f t="shared" si="47"/>
        <v>10.086530657179674</v>
      </c>
      <c r="BF98" s="58">
        <f t="shared" si="48"/>
        <v>15.447332278520356</v>
      </c>
    </row>
    <row r="99" spans="1:58" x14ac:dyDescent="0.2">
      <c r="A99" s="16"/>
      <c r="B99" s="16"/>
      <c r="C99" s="16"/>
      <c r="D99" s="16"/>
      <c r="E99" s="16"/>
      <c r="F99" s="16"/>
      <c r="G99" s="29">
        <f t="shared" si="49"/>
        <v>64</v>
      </c>
      <c r="H99" s="54">
        <f t="shared" si="53"/>
        <v>9.1344309095888754</v>
      </c>
      <c r="I99" s="54">
        <f t="shared" si="54"/>
        <v>9.339737089826265</v>
      </c>
      <c r="J99" s="54">
        <f t="shared" si="31"/>
        <v>-0.20530618023738967</v>
      </c>
      <c r="K99" s="54">
        <f t="shared" si="32"/>
        <v>2.5978101512131628</v>
      </c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58">
        <f t="shared" si="55"/>
        <v>79.859840937233514</v>
      </c>
      <c r="AI99" s="58">
        <f t="shared" si="56"/>
        <v>1093.5136252203017</v>
      </c>
      <c r="AJ99" s="58">
        <f t="shared" si="39"/>
        <v>17.549461952094855</v>
      </c>
      <c r="AK99" s="58">
        <f t="shared" si="57"/>
        <v>28.868803031664676</v>
      </c>
      <c r="AL99" s="58">
        <f t="shared" si="58"/>
        <v>19.61654895577033</v>
      </c>
      <c r="AM99" s="58">
        <f t="shared" si="59"/>
        <v>45.500124373064388</v>
      </c>
      <c r="AN99" s="58">
        <f t="shared" si="60"/>
        <v>332.17991442140487</v>
      </c>
      <c r="AO99" s="58">
        <f t="shared" si="40"/>
        <v>9.1344309095888754</v>
      </c>
      <c r="AP99" s="58">
        <f t="shared" si="61"/>
        <v>45.71434016869609</v>
      </c>
      <c r="AQ99" s="58">
        <f t="shared" si="62"/>
        <v>9.9755469208577772</v>
      </c>
      <c r="AR99" s="58">
        <f t="shared" si="63"/>
        <v>14.534509351191508</v>
      </c>
      <c r="AS99" s="58">
        <f t="shared" si="64"/>
        <v>34.90425266320662</v>
      </c>
      <c r="AT99" s="58">
        <f t="shared" si="65"/>
        <v>16.015104789598443</v>
      </c>
      <c r="AU99" s="61" t="str">
        <f t="shared" si="41"/>
        <v>RuBP</v>
      </c>
      <c r="AV99" s="61" t="str">
        <f t="shared" si="42"/>
        <v>RuBP</v>
      </c>
      <c r="AW99" s="24"/>
      <c r="AX99" s="16"/>
      <c r="AZ99" s="65"/>
      <c r="BA99" s="65"/>
      <c r="BB99" s="65"/>
      <c r="BC99" s="65"/>
      <c r="BD99" s="58">
        <f t="shared" si="46"/>
        <v>14.06416437125802</v>
      </c>
      <c r="BE99" s="58">
        <f t="shared" si="47"/>
        <v>10.098808043499144</v>
      </c>
      <c r="BF99" s="58">
        <f t="shared" si="48"/>
        <v>15.436709036472228</v>
      </c>
    </row>
    <row r="100" spans="1:58" x14ac:dyDescent="0.2">
      <c r="A100" s="16"/>
      <c r="B100" s="16"/>
      <c r="C100" s="16"/>
      <c r="D100" s="16"/>
      <c r="E100" s="16"/>
      <c r="F100" s="16"/>
      <c r="G100" s="28">
        <f t="shared" si="49"/>
        <v>65</v>
      </c>
      <c r="H100" s="49">
        <f t="shared" ref="H100:H136" si="66">IF($G100&gt;0,IF($AS100&gt;$J$28,IF($AL100&gt;$AQ100,IF($AQ100&gt;$AT100,$AR100,$AO100),IF($AL100&gt;$AT100,$AR100,$AJ100)),IF($AL100&gt;$AQ100,$AO100,$AJ100)),-9999)</f>
        <v>9.1658077974438381</v>
      </c>
      <c r="I100" s="49">
        <f t="shared" ref="I100:I136" si="67">IF($G100&gt;0,IF($G100&gt;$J$29,MIN($C$29*$G100/($G100+$H$29*(1+$H$21/$I$29)),$K$29*$G100/(4*$G100+8*$J$29),3*$E$29*$G100/($G100-$J$29))*(1-$J$29/$G100)-$G$29,MIN($C$29*$G100/($G100+$H$29*(1+$H$21/$I$29)),$K$29*$G100/(4*$G100+8*$J$29))*(1-$J$29/$G100)-$G$29),-9999)</f>
        <v>9.3576293556061767</v>
      </c>
      <c r="J100" s="49">
        <f t="shared" si="31"/>
        <v>-0.19182155816233859</v>
      </c>
      <c r="K100" s="49">
        <f t="shared" si="32"/>
        <v>2.5960930237165396</v>
      </c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58">
        <f t="shared" ref="AH100:AH136" si="68">$C$28-$G$28+($G100+$H$28*(1+$H$21/$I$28))*$F$28</f>
        <v>80.359381615221579</v>
      </c>
      <c r="AI100" s="58">
        <f t="shared" ref="AI100:AI136" si="69">(($G100-$J$28)*$C$28-$G$28*($G100+$H$28*(1+$H$21/$I$28)))*$F$28</f>
        <v>1111.3971658280643</v>
      </c>
      <c r="AJ100" s="58">
        <f t="shared" si="39"/>
        <v>17.751797737437244</v>
      </c>
      <c r="AK100" s="58">
        <f t="shared" ref="AK100:AK131" si="70">$G100-AJ100/$F$28</f>
        <v>29.463759370040748</v>
      </c>
      <c r="AL100" s="58">
        <f t="shared" ref="AL100:AL131" si="71">(AJ100+$G$28)/(1-$J$28/AK100)</f>
        <v>19.798863275351028</v>
      </c>
      <c r="AM100" s="58">
        <f t="shared" ref="AM100:AM136" si="72">$K$28/4-$G$28+($G100+2*$J$28)*$F$28</f>
        <v>45.99966505105246</v>
      </c>
      <c r="AN100" s="58">
        <f t="shared" ref="AN100:AN136" si="73">(($G100-$J$28)*$K$28/4-$G$28*($G100+2*$J$28))*$F$28</f>
        <v>337.61205602505913</v>
      </c>
      <c r="AO100" s="58">
        <f t="shared" si="40"/>
        <v>9.1658077974438381</v>
      </c>
      <c r="AP100" s="58">
        <f t="shared" ref="AP100:AP131" si="74">$G100-AO100/$F$28</f>
        <v>46.651528691598102</v>
      </c>
      <c r="AQ100" s="58">
        <f t="shared" ref="AQ100:AQ131" si="75">(AO100+$G$28)/(1-$J$28/AP100)</f>
        <v>9.9964648460944225</v>
      </c>
      <c r="AR100" s="58">
        <f t="shared" ref="AR100:AR136" si="76">3*$E$28-$G$28</f>
        <v>14.534509351191508</v>
      </c>
      <c r="AS100" s="58">
        <f t="shared" ref="AS100:AS131" si="77">$G100-AR100/$F$28</f>
        <v>35.90425266320662</v>
      </c>
      <c r="AT100" s="58">
        <f t="shared" ref="AT100:AT131" si="78">(AR100+$G$28)/(1-$J$28/AS100)</f>
        <v>15.978426510358533</v>
      </c>
      <c r="AU100" s="61" t="str">
        <f t="shared" si="41"/>
        <v>RuBP</v>
      </c>
      <c r="AV100" s="61" t="str">
        <f t="shared" si="42"/>
        <v>RuBP</v>
      </c>
      <c r="AW100" s="24"/>
      <c r="AX100" s="16"/>
      <c r="AZ100" s="65"/>
      <c r="BA100" s="65"/>
      <c r="BB100" s="65"/>
      <c r="BC100" s="65"/>
      <c r="BD100" s="58">
        <f t="shared" si="46"/>
        <v>14.123784723348528</v>
      </c>
      <c r="BE100" s="58">
        <f t="shared" si="47"/>
        <v>10.110736220685752</v>
      </c>
      <c r="BF100" s="58">
        <f t="shared" si="48"/>
        <v>15.426426598028913</v>
      </c>
    </row>
    <row r="101" spans="1:58" x14ac:dyDescent="0.2">
      <c r="A101" s="16"/>
      <c r="B101" s="16"/>
      <c r="C101" s="16"/>
      <c r="D101" s="16"/>
      <c r="E101" s="16"/>
      <c r="F101" s="16"/>
      <c r="G101" s="29">
        <f t="shared" si="49"/>
        <v>66</v>
      </c>
      <c r="H101" s="54">
        <f t="shared" si="66"/>
        <v>9.1961393864592207</v>
      </c>
      <c r="I101" s="54">
        <f t="shared" si="67"/>
        <v>9.3750198427809455</v>
      </c>
      <c r="J101" s="54">
        <f t="shared" ref="J101:J136" si="79">H101-I101</f>
        <v>-0.17888045632172478</v>
      </c>
      <c r="K101" s="54">
        <f t="shared" ref="K101:K135" si="80">(H101-$H$136)*$I$136/((I101-$I$136)*$H$136)</f>
        <v>2.5943413348017357</v>
      </c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58">
        <f t="shared" si="68"/>
        <v>80.858922293209659</v>
      </c>
      <c r="AI101" s="58">
        <f t="shared" si="69"/>
        <v>1129.2807064358265</v>
      </c>
      <c r="AJ101" s="58">
        <f t="shared" ref="AJ101:AJ135" si="81">(AH101-SQRT(AH101*AH101-4*AI101))/2</f>
        <v>17.951458073177623</v>
      </c>
      <c r="AK101" s="58">
        <f t="shared" si="70"/>
        <v>30.06407152771223</v>
      </c>
      <c r="AL101" s="58">
        <f t="shared" si="71"/>
        <v>19.978766885560969</v>
      </c>
      <c r="AM101" s="58">
        <f t="shared" si="72"/>
        <v>46.49920572904054</v>
      </c>
      <c r="AN101" s="58">
        <f t="shared" si="73"/>
        <v>343.04419762871339</v>
      </c>
      <c r="AO101" s="58">
        <f t="shared" ref="AO101:AO135" si="82">(AM101-SQRT(AM101*AM101-4*AN101))/2</f>
        <v>9.1961393864592207</v>
      </c>
      <c r="AP101" s="58">
        <f t="shared" si="74"/>
        <v>47.590809734460223</v>
      </c>
      <c r="AQ101" s="58">
        <f t="shared" si="75"/>
        <v>10.01668590543801</v>
      </c>
      <c r="AR101" s="58">
        <f t="shared" si="76"/>
        <v>14.534509351191508</v>
      </c>
      <c r="AS101" s="58">
        <f t="shared" si="77"/>
        <v>36.90425266320662</v>
      </c>
      <c r="AT101" s="58">
        <f t="shared" si="78"/>
        <v>15.943890243397984</v>
      </c>
      <c r="AU101" s="61" t="str">
        <f t="shared" ref="AU101:AU136" si="83">IF($G101&gt;0,IF($AS101&gt;$J$28,IF($AL101&gt;$AQ101,IF($AQ101&gt;$AT101,"TPU","RuBP"),IF($AL101&gt;$AT101,"TPU","Rubisco")),IF($AL101&gt;$AQ101,"RuBP","Rubisco")),"")</f>
        <v>RuBP</v>
      </c>
      <c r="AV101" s="61" t="str">
        <f t="shared" ref="AV101:AV136" si="84">IF($G101&gt;0,IF($G101&gt;$J$29,IF($BD101&gt;$BE101,IF($BE101&gt;$BF101,"TPU","RuBP"),IF($BD101&gt;$BF101,"TPU","Rubisco")),IF($BD101&gt;$BE101,"RuBP","Rubisco")),"")</f>
        <v>RuBP</v>
      </c>
      <c r="AW101" s="24"/>
      <c r="AX101" s="16"/>
      <c r="AZ101" s="65"/>
      <c r="BA101" s="65"/>
      <c r="BB101" s="65"/>
      <c r="BC101" s="65"/>
      <c r="BD101" s="58">
        <f t="shared" ref="BD101:BD136" si="85">IF($G101&gt;0,$C$29*$G101/($G101+$H$29*(1+$H$21/$I$29)),"")</f>
        <v>14.182083127693147</v>
      </c>
      <c r="BE101" s="58">
        <f t="shared" ref="BE101:BE136" si="86">IF($G101&gt;0,$K$29*$G101/(4*$G101+8*$J$29),"")</f>
        <v>10.122329878802264</v>
      </c>
      <c r="BF101" s="58">
        <f t="shared" ref="BF101:BF136" si="87">IF($G101&gt;$J$29,3*$E$29*$G101/($G101-$J$29),"")</f>
        <v>15.416468822149627</v>
      </c>
    </row>
    <row r="102" spans="1:58" x14ac:dyDescent="0.2">
      <c r="A102" s="16"/>
      <c r="B102" s="16"/>
      <c r="C102" s="16"/>
      <c r="D102" s="16"/>
      <c r="E102" s="16"/>
      <c r="F102" s="16"/>
      <c r="G102" s="28">
        <f t="shared" ref="G102:G135" si="88">G101+1</f>
        <v>67</v>
      </c>
      <c r="H102" s="49">
        <f t="shared" si="66"/>
        <v>9.2254738860300129</v>
      </c>
      <c r="I102" s="49">
        <f t="shared" si="67"/>
        <v>9.3919293676116453</v>
      </c>
      <c r="J102" s="49">
        <f t="shared" si="79"/>
        <v>-0.16645548158163237</v>
      </c>
      <c r="K102" s="49">
        <f t="shared" si="80"/>
        <v>2.5925606103278627</v>
      </c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58">
        <f t="shared" si="68"/>
        <v>81.358462971197724</v>
      </c>
      <c r="AI102" s="58">
        <f t="shared" si="69"/>
        <v>1147.1642470435891</v>
      </c>
      <c r="AJ102" s="58">
        <f t="shared" si="81"/>
        <v>18.148460810467736</v>
      </c>
      <c r="AK102" s="58">
        <f t="shared" si="70"/>
        <v>30.669703769547766</v>
      </c>
      <c r="AL102" s="58">
        <f t="shared" si="71"/>
        <v>20.156275871150463</v>
      </c>
      <c r="AM102" s="58">
        <f t="shared" si="72"/>
        <v>46.998746407028612</v>
      </c>
      <c r="AN102" s="58">
        <f t="shared" si="73"/>
        <v>348.47633923236759</v>
      </c>
      <c r="AO102" s="58">
        <f t="shared" si="82"/>
        <v>9.2254738860300129</v>
      </c>
      <c r="AP102" s="58">
        <f t="shared" si="74"/>
        <v>48.532086789836498</v>
      </c>
      <c r="AQ102" s="58">
        <f t="shared" si="75"/>
        <v>10.036242238485206</v>
      </c>
      <c r="AR102" s="58">
        <f t="shared" si="76"/>
        <v>14.534509351191508</v>
      </c>
      <c r="AS102" s="58">
        <f t="shared" si="77"/>
        <v>37.90425266320662</v>
      </c>
      <c r="AT102" s="58">
        <f t="shared" si="78"/>
        <v>15.911313672022901</v>
      </c>
      <c r="AU102" s="61" t="str">
        <f t="shared" si="83"/>
        <v>RuBP</v>
      </c>
      <c r="AV102" s="61" t="str">
        <f t="shared" si="84"/>
        <v>RuBP</v>
      </c>
      <c r="AW102" s="24"/>
      <c r="AX102" s="16"/>
      <c r="AZ102" s="65"/>
      <c r="BA102" s="65"/>
      <c r="BB102" s="65"/>
      <c r="BC102" s="65"/>
      <c r="BD102" s="58">
        <f t="shared" si="85"/>
        <v>14.239103069048101</v>
      </c>
      <c r="BE102" s="58">
        <f t="shared" si="86"/>
        <v>10.133602895356065</v>
      </c>
      <c r="BF102" s="58">
        <f t="shared" si="87"/>
        <v>15.406820571241591</v>
      </c>
    </row>
    <row r="103" spans="1:58" x14ac:dyDescent="0.2">
      <c r="A103" s="16"/>
      <c r="B103" s="16"/>
      <c r="C103" s="16"/>
      <c r="D103" s="16"/>
      <c r="E103" s="16"/>
      <c r="F103" s="16"/>
      <c r="G103" s="29">
        <f t="shared" si="88"/>
        <v>68</v>
      </c>
      <c r="H103" s="54">
        <f t="shared" si="66"/>
        <v>9.2538567855433733</v>
      </c>
      <c r="I103" s="54">
        <f t="shared" si="67"/>
        <v>9.4083776106488735</v>
      </c>
      <c r="J103" s="54">
        <f t="shared" si="79"/>
        <v>-0.15452082510550014</v>
      </c>
      <c r="K103" s="54">
        <f t="shared" si="80"/>
        <v>2.5907558411369327</v>
      </c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58">
        <f t="shared" si="68"/>
        <v>81.858003649185804</v>
      </c>
      <c r="AI103" s="58">
        <f t="shared" si="69"/>
        <v>1165.0477876513514</v>
      </c>
      <c r="AJ103" s="58">
        <f t="shared" si="81"/>
        <v>18.342824575970731</v>
      </c>
      <c r="AK103" s="58">
        <f t="shared" si="70"/>
        <v>31.280618807967052</v>
      </c>
      <c r="AL103" s="58">
        <f t="shared" si="71"/>
        <v>20.331407015643052</v>
      </c>
      <c r="AM103" s="58">
        <f t="shared" si="72"/>
        <v>47.498287085016692</v>
      </c>
      <c r="AN103" s="58">
        <f t="shared" si="73"/>
        <v>353.90848083602179</v>
      </c>
      <c r="AO103" s="58">
        <f t="shared" si="82"/>
        <v>9.2538567855433733</v>
      </c>
      <c r="AP103" s="58">
        <f t="shared" si="74"/>
        <v>49.475268795298646</v>
      </c>
      <c r="AQ103" s="58">
        <f t="shared" si="75"/>
        <v>10.055164171494111</v>
      </c>
      <c r="AR103" s="58">
        <f t="shared" si="76"/>
        <v>14.534509351191508</v>
      </c>
      <c r="AS103" s="58">
        <f t="shared" si="77"/>
        <v>38.90425266320662</v>
      </c>
      <c r="AT103" s="58">
        <f t="shared" si="78"/>
        <v>15.880534599151153</v>
      </c>
      <c r="AU103" s="61" t="str">
        <f t="shared" si="83"/>
        <v>RuBP</v>
      </c>
      <c r="AV103" s="61" t="str">
        <f t="shared" si="84"/>
        <v>RuBP</v>
      </c>
      <c r="AW103" s="24"/>
      <c r="AX103" s="16"/>
      <c r="AZ103" s="65"/>
      <c r="BA103" s="65"/>
      <c r="BB103" s="65"/>
      <c r="BC103" s="65"/>
      <c r="BD103" s="58">
        <f t="shared" si="85"/>
        <v>14.294886145644956</v>
      </c>
      <c r="BE103" s="58">
        <f t="shared" si="86"/>
        <v>10.144568390714216</v>
      </c>
      <c r="BF103" s="58">
        <f t="shared" si="87"/>
        <v>15.397467634376106</v>
      </c>
    </row>
    <row r="104" spans="1:58" x14ac:dyDescent="0.2">
      <c r="A104" s="16"/>
      <c r="B104" s="16"/>
      <c r="C104" s="16"/>
      <c r="D104" s="16"/>
      <c r="E104" s="16"/>
      <c r="F104" s="16"/>
      <c r="G104" s="28">
        <f t="shared" si="88"/>
        <v>69</v>
      </c>
      <c r="H104" s="49">
        <f t="shared" si="66"/>
        <v>9.2813310279189949</v>
      </c>
      <c r="I104" s="49">
        <f t="shared" si="67"/>
        <v>9.424383193144287</v>
      </c>
      <c r="J104" s="49">
        <f t="shared" si="79"/>
        <v>-0.14305216522529207</v>
      </c>
      <c r="K104" s="49">
        <f t="shared" si="80"/>
        <v>2.5889315331280569</v>
      </c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58">
        <f t="shared" si="68"/>
        <v>82.357544327173883</v>
      </c>
      <c r="AI104" s="58">
        <f t="shared" si="69"/>
        <v>1182.9313282591138</v>
      </c>
      <c r="AJ104" s="58">
        <f t="shared" si="81"/>
        <v>18.534568741044364</v>
      </c>
      <c r="AK104" s="58">
        <f t="shared" si="70"/>
        <v>31.896777864631083</v>
      </c>
      <c r="AL104" s="58">
        <f t="shared" si="71"/>
        <v>20.504177773568117</v>
      </c>
      <c r="AM104" s="58">
        <f t="shared" si="72"/>
        <v>47.997827763004764</v>
      </c>
      <c r="AN104" s="58">
        <f t="shared" si="73"/>
        <v>359.340622439676</v>
      </c>
      <c r="AO104" s="58">
        <f t="shared" si="82"/>
        <v>9.2813310279189949</v>
      </c>
      <c r="AP104" s="58">
        <f t="shared" si="74"/>
        <v>50.420269786036229</v>
      </c>
      <c r="AQ104" s="58">
        <f t="shared" si="75"/>
        <v>10.073480333077859</v>
      </c>
      <c r="AR104" s="58">
        <f t="shared" si="76"/>
        <v>14.534509351191508</v>
      </c>
      <c r="AS104" s="58">
        <f t="shared" si="77"/>
        <v>39.90425266320662</v>
      </c>
      <c r="AT104" s="58">
        <f t="shared" si="78"/>
        <v>15.851408246444144</v>
      </c>
      <c r="AU104" s="61" t="str">
        <f t="shared" si="83"/>
        <v>RuBP</v>
      </c>
      <c r="AV104" s="61" t="str">
        <f t="shared" si="84"/>
        <v>RuBP</v>
      </c>
      <c r="AW104" s="24"/>
      <c r="AX104" s="16"/>
      <c r="AZ104" s="65"/>
      <c r="BA104" s="65"/>
      <c r="BB104" s="65"/>
      <c r="BC104" s="65"/>
      <c r="BD104" s="58">
        <f t="shared" si="85"/>
        <v>14.349472170398203</v>
      </c>
      <c r="BE104" s="58">
        <f t="shared" si="86"/>
        <v>10.155238779044492</v>
      </c>
      <c r="BF104" s="58">
        <f t="shared" si="87"/>
        <v>15.388396657448931</v>
      </c>
    </row>
    <row r="105" spans="1:58" x14ac:dyDescent="0.2">
      <c r="A105" s="16"/>
      <c r="B105" s="16"/>
      <c r="C105" s="16"/>
      <c r="D105" s="16"/>
      <c r="E105" s="16"/>
      <c r="F105" s="16"/>
      <c r="G105" s="29">
        <f t="shared" si="88"/>
        <v>70</v>
      </c>
      <c r="H105" s="54">
        <f t="shared" si="66"/>
        <v>9.3079371715024539</v>
      </c>
      <c r="I105" s="54">
        <f t="shared" si="67"/>
        <v>9.4399637473748186</v>
      </c>
      <c r="J105" s="54">
        <f t="shared" si="79"/>
        <v>-0.13202657587236466</v>
      </c>
      <c r="K105" s="54">
        <f t="shared" si="80"/>
        <v>2.5870917525630781</v>
      </c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58">
        <f t="shared" si="68"/>
        <v>82.857085005161963</v>
      </c>
      <c r="AI105" s="58">
        <f t="shared" si="69"/>
        <v>1200.8148688668762</v>
      </c>
      <c r="AJ105" s="58">
        <f t="shared" si="81"/>
        <v>18.723713390225107</v>
      </c>
      <c r="AK105" s="58">
        <f t="shared" si="70"/>
        <v>32.518140733531901</v>
      </c>
      <c r="AL105" s="58">
        <f t="shared" si="71"/>
        <v>20.674606242063508</v>
      </c>
      <c r="AM105" s="58">
        <f t="shared" si="72"/>
        <v>48.497368440992837</v>
      </c>
      <c r="AN105" s="58">
        <f t="shared" si="73"/>
        <v>364.7727640433302</v>
      </c>
      <c r="AO105" s="58">
        <f t="shared" si="82"/>
        <v>9.3079371715024539</v>
      </c>
      <c r="AP105" s="58">
        <f t="shared" si="74"/>
        <v>51.367008570772207</v>
      </c>
      <c r="AQ105" s="58">
        <f t="shared" si="75"/>
        <v>10.091217762133498</v>
      </c>
      <c r="AR105" s="58">
        <f t="shared" si="76"/>
        <v>14.534509351191508</v>
      </c>
      <c r="AS105" s="58">
        <f t="shared" si="77"/>
        <v>40.90425266320662</v>
      </c>
      <c r="AT105" s="58">
        <f t="shared" si="78"/>
        <v>15.823804977142263</v>
      </c>
      <c r="AU105" s="61" t="str">
        <f t="shared" si="83"/>
        <v>RuBP</v>
      </c>
      <c r="AV105" s="61" t="str">
        <f t="shared" si="84"/>
        <v>RuBP</v>
      </c>
      <c r="AW105" s="24"/>
      <c r="AX105" s="16"/>
      <c r="AZ105" s="65"/>
      <c r="BA105" s="65"/>
      <c r="BB105" s="65"/>
      <c r="BC105" s="65"/>
      <c r="BD105" s="58">
        <f t="shared" si="85"/>
        <v>14.402899265666527</v>
      </c>
      <c r="BE105" s="58">
        <f t="shared" si="86"/>
        <v>10.16562581519818</v>
      </c>
      <c r="BF105" s="58">
        <f t="shared" si="87"/>
        <v>15.379595079563201</v>
      </c>
    </row>
    <row r="106" spans="1:58" x14ac:dyDescent="0.2">
      <c r="A106" s="16"/>
      <c r="B106" s="16"/>
      <c r="C106" s="16"/>
      <c r="D106" s="16"/>
      <c r="E106" s="16"/>
      <c r="F106" s="16"/>
      <c r="G106" s="28">
        <f t="shared" si="88"/>
        <v>71</v>
      </c>
      <c r="H106" s="49">
        <f t="shared" si="66"/>
        <v>9.3337135410478975</v>
      </c>
      <c r="I106" s="49">
        <f t="shared" si="67"/>
        <v>9.4551359814379232</v>
      </c>
      <c r="J106" s="49">
        <f t="shared" si="79"/>
        <v>-0.1214224403900257</v>
      </c>
      <c r="K106" s="49">
        <f t="shared" si="80"/>
        <v>2.585240167062183</v>
      </c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58">
        <f t="shared" si="68"/>
        <v>83.356625683150043</v>
      </c>
      <c r="AI106" s="58">
        <f t="shared" si="69"/>
        <v>1218.6984094746388</v>
      </c>
      <c r="AJ106" s="58">
        <f t="shared" si="81"/>
        <v>18.910279289123494</v>
      </c>
      <c r="AK106" s="58">
        <f t="shared" si="70"/>
        <v>33.14466584526096</v>
      </c>
      <c r="AL106" s="58">
        <f t="shared" si="71"/>
        <v>20.842711131947731</v>
      </c>
      <c r="AM106" s="58">
        <f t="shared" si="72"/>
        <v>48.996909118980916</v>
      </c>
      <c r="AN106" s="58">
        <f t="shared" si="73"/>
        <v>370.20490564698451</v>
      </c>
      <c r="AO106" s="58">
        <f t="shared" si="82"/>
        <v>9.3337135410478975</v>
      </c>
      <c r="AP106" s="58">
        <f t="shared" si="74"/>
        <v>52.315408429519927</v>
      </c>
      <c r="AQ106" s="58">
        <f t="shared" si="75"/>
        <v>10.10840200849713</v>
      </c>
      <c r="AR106" s="58">
        <f t="shared" si="76"/>
        <v>14.534509351191508</v>
      </c>
      <c r="AS106" s="58">
        <f t="shared" si="77"/>
        <v>41.90425266320662</v>
      </c>
      <c r="AT106" s="58">
        <f t="shared" si="78"/>
        <v>15.797608367032389</v>
      </c>
      <c r="AU106" s="61" t="str">
        <f t="shared" si="83"/>
        <v>RuBP</v>
      </c>
      <c r="AV106" s="61" t="str">
        <f t="shared" si="84"/>
        <v>RuBP</v>
      </c>
      <c r="AW106" s="24"/>
      <c r="AX106" s="16"/>
      <c r="AZ106" s="65"/>
      <c r="BA106" s="65"/>
      <c r="BB106" s="65"/>
      <c r="BC106" s="65"/>
      <c r="BD106" s="58">
        <f t="shared" si="85"/>
        <v>14.455203952041787</v>
      </c>
      <c r="BE106" s="58">
        <f t="shared" si="86"/>
        <v>10.175740637906916</v>
      </c>
      <c r="BF106" s="58">
        <f t="shared" si="87"/>
        <v>15.371051074997478</v>
      </c>
    </row>
    <row r="107" spans="1:58" x14ac:dyDescent="0.2">
      <c r="A107" s="16"/>
      <c r="B107" s="16"/>
      <c r="C107" s="16"/>
      <c r="D107" s="16"/>
      <c r="E107" s="16"/>
      <c r="F107" s="16"/>
      <c r="G107" s="29">
        <f t="shared" si="88"/>
        <v>72</v>
      </c>
      <c r="H107" s="54">
        <f t="shared" si="66"/>
        <v>9.3586963684960214</v>
      </c>
      <c r="I107" s="54">
        <f t="shared" si="67"/>
        <v>9.4699157390184237</v>
      </c>
      <c r="J107" s="54">
        <f t="shared" si="79"/>
        <v>-0.11121937052240227</v>
      </c>
      <c r="K107" s="54">
        <f t="shared" si="80"/>
        <v>2.58338008270497</v>
      </c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58">
        <f t="shared" si="68"/>
        <v>83.856166361138122</v>
      </c>
      <c r="AI107" s="58">
        <f t="shared" si="69"/>
        <v>1236.5819500824011</v>
      </c>
      <c r="AJ107" s="58">
        <f t="shared" si="81"/>
        <v>19.09428785183939</v>
      </c>
      <c r="AK107" s="58">
        <f t="shared" si="70"/>
        <v>33.776310332238481</v>
      </c>
      <c r="AL107" s="58">
        <f t="shared" si="71"/>
        <v>21.008511738359498</v>
      </c>
      <c r="AM107" s="58">
        <f t="shared" si="72"/>
        <v>49.496449796968989</v>
      </c>
      <c r="AN107" s="58">
        <f t="shared" si="73"/>
        <v>375.63704725063866</v>
      </c>
      <c r="AO107" s="58">
        <f t="shared" si="82"/>
        <v>9.3586963684960214</v>
      </c>
      <c r="AP107" s="58">
        <f t="shared" si="74"/>
        <v>53.265396831768285</v>
      </c>
      <c r="AQ107" s="58">
        <f t="shared" si="75"/>
        <v>10.125057226795878</v>
      </c>
      <c r="AR107" s="58">
        <f t="shared" si="76"/>
        <v>14.534509351191508</v>
      </c>
      <c r="AS107" s="58">
        <f t="shared" si="77"/>
        <v>42.90425266320662</v>
      </c>
      <c r="AT107" s="58">
        <f t="shared" si="78"/>
        <v>15.772713562997605</v>
      </c>
      <c r="AU107" s="61" t="str">
        <f t="shared" si="83"/>
        <v>RuBP</v>
      </c>
      <c r="AV107" s="61" t="str">
        <f t="shared" si="84"/>
        <v>RuBP</v>
      </c>
      <c r="AW107" s="24"/>
      <c r="AX107" s="16"/>
      <c r="AZ107" s="65"/>
      <c r="BA107" s="65"/>
      <c r="BB107" s="65"/>
      <c r="BC107" s="65"/>
      <c r="BD107" s="58">
        <f t="shared" si="85"/>
        <v>14.506421231600262</v>
      </c>
      <c r="BE107" s="58">
        <f t="shared" si="86"/>
        <v>10.18559380962725</v>
      </c>
      <c r="BF107" s="58">
        <f t="shared" si="87"/>
        <v>15.362753500195168</v>
      </c>
    </row>
    <row r="108" spans="1:58" x14ac:dyDescent="0.2">
      <c r="A108" s="16"/>
      <c r="B108" s="16"/>
      <c r="C108" s="16"/>
      <c r="D108" s="16"/>
      <c r="E108" s="16"/>
      <c r="F108" s="16"/>
      <c r="G108" s="28">
        <f t="shared" si="88"/>
        <v>73</v>
      </c>
      <c r="H108" s="49">
        <f t="shared" si="66"/>
        <v>9.382919924220948</v>
      </c>
      <c r="I108" s="49">
        <f t="shared" si="67"/>
        <v>9.4843180545764501</v>
      </c>
      <c r="J108" s="49">
        <f t="shared" si="79"/>
        <v>-0.10139813035550205</v>
      </c>
      <c r="K108" s="49">
        <f t="shared" si="80"/>
        <v>2.5815144776133399</v>
      </c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58">
        <f t="shared" si="68"/>
        <v>84.355707039126187</v>
      </c>
      <c r="AI108" s="58">
        <f t="shared" si="69"/>
        <v>1254.4654906901635</v>
      </c>
      <c r="AJ108" s="58">
        <f t="shared" si="81"/>
        <v>19.275761108004772</v>
      </c>
      <c r="AK108" s="58">
        <f t="shared" si="70"/>
        <v>34.413030094688509</v>
      </c>
      <c r="AL108" s="58">
        <f t="shared" si="71"/>
        <v>21.172027911061715</v>
      </c>
      <c r="AM108" s="58">
        <f t="shared" si="72"/>
        <v>49.995990474957068</v>
      </c>
      <c r="AN108" s="58">
        <f t="shared" si="73"/>
        <v>381.06918885429292</v>
      </c>
      <c r="AO108" s="58">
        <f t="shared" si="82"/>
        <v>9.382919924220948</v>
      </c>
      <c r="AP108" s="58">
        <f t="shared" si="74"/>
        <v>54.216905173746582</v>
      </c>
      <c r="AQ108" s="58">
        <f t="shared" si="75"/>
        <v>10.141206263945829</v>
      </c>
      <c r="AR108" s="58">
        <f t="shared" si="76"/>
        <v>14.534509351191508</v>
      </c>
      <c r="AS108" s="58">
        <f t="shared" si="77"/>
        <v>43.90425266320662</v>
      </c>
      <c r="AT108" s="58">
        <f t="shared" si="78"/>
        <v>15.749025880343217</v>
      </c>
      <c r="AU108" s="61" t="str">
        <f t="shared" si="83"/>
        <v>RuBP</v>
      </c>
      <c r="AV108" s="61" t="str">
        <f t="shared" si="84"/>
        <v>RuBP</v>
      </c>
      <c r="AW108" s="24"/>
      <c r="AX108" s="16"/>
      <c r="AZ108" s="65"/>
      <c r="BA108" s="65"/>
      <c r="BB108" s="65"/>
      <c r="BC108" s="65"/>
      <c r="BD108" s="58">
        <f t="shared" si="85"/>
        <v>14.556584666014979</v>
      </c>
      <c r="BE108" s="58">
        <f t="shared" si="86"/>
        <v>10.195195353332601</v>
      </c>
      <c r="BF108" s="58">
        <f t="shared" si="87"/>
        <v>15.354691845275559</v>
      </c>
    </row>
    <row r="109" spans="1:58" x14ac:dyDescent="0.2">
      <c r="A109" s="16"/>
      <c r="B109" s="16"/>
      <c r="C109" s="16"/>
      <c r="D109" s="16"/>
      <c r="E109" s="16"/>
      <c r="F109" s="16"/>
      <c r="G109" s="29">
        <f t="shared" si="88"/>
        <v>74</v>
      </c>
      <c r="H109" s="54">
        <f t="shared" si="66"/>
        <v>9.4064166393849806</v>
      </c>
      <c r="I109" s="54">
        <f t="shared" si="67"/>
        <v>9.4983572043605324</v>
      </c>
      <c r="J109" s="54">
        <f t="shared" si="79"/>
        <v>-9.1940564975551808E-2</v>
      </c>
      <c r="K109" s="54">
        <f t="shared" si="80"/>
        <v>2.5796460323565586</v>
      </c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58">
        <f t="shared" si="68"/>
        <v>84.855247717114253</v>
      </c>
      <c r="AI109" s="58">
        <f t="shared" si="69"/>
        <v>1272.3490312979259</v>
      </c>
      <c r="AJ109" s="58">
        <f t="shared" si="81"/>
        <v>19.454721669558889</v>
      </c>
      <c r="AK109" s="58">
        <f t="shared" si="70"/>
        <v>35.054779867149705</v>
      </c>
      <c r="AL109" s="58">
        <f t="shared" si="71"/>
        <v>21.333280024504262</v>
      </c>
      <c r="AM109" s="58">
        <f t="shared" si="72"/>
        <v>50.495531152945141</v>
      </c>
      <c r="AN109" s="58">
        <f t="shared" si="73"/>
        <v>386.50133045794712</v>
      </c>
      <c r="AO109" s="58">
        <f t="shared" si="82"/>
        <v>9.4064166393849806</v>
      </c>
      <c r="AP109" s="58">
        <f t="shared" si="74"/>
        <v>55.169868533490046</v>
      </c>
      <c r="AQ109" s="58">
        <f t="shared" si="75"/>
        <v>10.156870740721851</v>
      </c>
      <c r="AR109" s="58">
        <f t="shared" si="76"/>
        <v>14.534509351191508</v>
      </c>
      <c r="AS109" s="58">
        <f t="shared" si="77"/>
        <v>44.90425266320662</v>
      </c>
      <c r="AT109" s="58">
        <f t="shared" si="78"/>
        <v>15.726459599335271</v>
      </c>
      <c r="AU109" s="61" t="str">
        <f t="shared" si="83"/>
        <v>RuBP</v>
      </c>
      <c r="AV109" s="61" t="str">
        <f t="shared" si="84"/>
        <v>RuBP</v>
      </c>
      <c r="AW109" s="24"/>
      <c r="AX109" s="16"/>
      <c r="AZ109" s="65"/>
      <c r="BA109" s="65"/>
      <c r="BB109" s="65"/>
      <c r="BC109" s="65"/>
      <c r="BD109" s="58">
        <f t="shared" si="85"/>
        <v>14.605726449895416</v>
      </c>
      <c r="BE109" s="58">
        <f t="shared" si="86"/>
        <v>10.204554786521989</v>
      </c>
      <c r="BF109" s="58">
        <f t="shared" si="87"/>
        <v>15.346856189622896</v>
      </c>
    </row>
    <row r="110" spans="1:58" x14ac:dyDescent="0.2">
      <c r="A110" s="16"/>
      <c r="B110" s="16"/>
      <c r="C110" s="16"/>
      <c r="D110" s="16"/>
      <c r="E110" s="16"/>
      <c r="F110" s="16"/>
      <c r="G110" s="28">
        <f t="shared" si="88"/>
        <v>75</v>
      </c>
      <c r="H110" s="49">
        <f t="shared" si="66"/>
        <v>9.4292172200053948</v>
      </c>
      <c r="I110" s="49">
        <f t="shared" si="67"/>
        <v>9.5120467536097468</v>
      </c>
      <c r="J110" s="49">
        <f t="shared" si="79"/>
        <v>-8.2829533604352079E-2</v>
      </c>
      <c r="K110" s="49">
        <f t="shared" si="80"/>
        <v>2.5777771574860973</v>
      </c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58">
        <f t="shared" si="68"/>
        <v>85.354788395102332</v>
      </c>
      <c r="AI110" s="58">
        <f t="shared" si="69"/>
        <v>1290.232571905688</v>
      </c>
      <c r="AJ110" s="58">
        <f t="shared" si="81"/>
        <v>19.631192697358429</v>
      </c>
      <c r="AK110" s="58">
        <f t="shared" si="70"/>
        <v>35.701513285316395</v>
      </c>
      <c r="AL110" s="58">
        <f t="shared" si="71"/>
        <v>21.49228894773816</v>
      </c>
      <c r="AM110" s="58">
        <f t="shared" si="72"/>
        <v>50.99507183093322</v>
      </c>
      <c r="AN110" s="58">
        <f t="shared" si="73"/>
        <v>391.93347206160126</v>
      </c>
      <c r="AO110" s="58">
        <f t="shared" si="82"/>
        <v>9.4292172200053948</v>
      </c>
      <c r="AP110" s="58">
        <f t="shared" si="74"/>
        <v>56.124225442496439</v>
      </c>
      <c r="AQ110" s="58">
        <f t="shared" si="75"/>
        <v>10.172071127802125</v>
      </c>
      <c r="AR110" s="58">
        <f t="shared" si="76"/>
        <v>14.534509351191508</v>
      </c>
      <c r="AS110" s="58">
        <f t="shared" si="77"/>
        <v>45.90425266320662</v>
      </c>
      <c r="AT110" s="58">
        <f t="shared" si="78"/>
        <v>15.704936928706536</v>
      </c>
      <c r="AU110" s="61" t="str">
        <f t="shared" si="83"/>
        <v>RuBP</v>
      </c>
      <c r="AV110" s="61" t="str">
        <f t="shared" si="84"/>
        <v>RuBP</v>
      </c>
      <c r="AW110" s="24"/>
      <c r="AX110" s="16"/>
      <c r="AZ110" s="65"/>
      <c r="BA110" s="65"/>
      <c r="BB110" s="65"/>
      <c r="BC110" s="65"/>
      <c r="BD110" s="58">
        <f t="shared" si="85"/>
        <v>14.653877479691392</v>
      </c>
      <c r="BE110" s="58">
        <f t="shared" si="86"/>
        <v>10.213681152688132</v>
      </c>
      <c r="BF110" s="58">
        <f t="shared" si="87"/>
        <v>15.339237161158824</v>
      </c>
    </row>
    <row r="111" spans="1:58" x14ac:dyDescent="0.2">
      <c r="A111" s="16"/>
      <c r="B111" s="16"/>
      <c r="C111" s="16"/>
      <c r="D111" s="16"/>
      <c r="E111" s="16"/>
      <c r="F111" s="16"/>
      <c r="G111" s="29">
        <f t="shared" si="88"/>
        <v>76</v>
      </c>
      <c r="H111" s="54">
        <f t="shared" si="66"/>
        <v>9.4513507533023073</v>
      </c>
      <c r="I111" s="54">
        <f t="shared" si="67"/>
        <v>9.5253996002729568</v>
      </c>
      <c r="J111" s="54">
        <f t="shared" si="79"/>
        <v>-7.4048846970649507E-2</v>
      </c>
      <c r="K111" s="54">
        <f t="shared" si="80"/>
        <v>2.5759100184780648</v>
      </c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58">
        <f t="shared" si="68"/>
        <v>85.854329073090412</v>
      </c>
      <c r="AI111" s="58">
        <f t="shared" si="69"/>
        <v>1308.1161125134506</v>
      </c>
      <c r="AJ111" s="58">
        <f t="shared" si="81"/>
        <v>19.805197867721944</v>
      </c>
      <c r="AK111" s="58">
        <f t="shared" si="70"/>
        <v>36.35318295301127</v>
      </c>
      <c r="AL111" s="58">
        <f t="shared" si="71"/>
        <v>21.649076014270481</v>
      </c>
      <c r="AM111" s="58">
        <f t="shared" si="72"/>
        <v>51.494612508921293</v>
      </c>
      <c r="AN111" s="58">
        <f t="shared" si="73"/>
        <v>397.36561366525552</v>
      </c>
      <c r="AO111" s="58">
        <f t="shared" si="82"/>
        <v>9.4513507533023073</v>
      </c>
      <c r="AP111" s="58">
        <f t="shared" si="74"/>
        <v>57.07991767283481</v>
      </c>
      <c r="AQ111" s="58">
        <f t="shared" si="75"/>
        <v>10.186826816666736</v>
      </c>
      <c r="AR111" s="58">
        <f t="shared" si="76"/>
        <v>14.534509351191508</v>
      </c>
      <c r="AS111" s="58">
        <f t="shared" si="77"/>
        <v>46.90425266320662</v>
      </c>
      <c r="AT111" s="58">
        <f t="shared" si="78"/>
        <v>15.684387109714974</v>
      </c>
      <c r="AU111" s="61" t="str">
        <f t="shared" si="83"/>
        <v>RuBP</v>
      </c>
      <c r="AV111" s="61" t="str">
        <f t="shared" si="84"/>
        <v>RuBP</v>
      </c>
      <c r="AW111" s="24"/>
      <c r="AX111" s="16"/>
      <c r="AZ111" s="65"/>
      <c r="BA111" s="65"/>
      <c r="BB111" s="65"/>
      <c r="BC111" s="65"/>
      <c r="BD111" s="58">
        <f t="shared" si="85"/>
        <v>14.701067418470988</v>
      </c>
      <c r="BE111" s="58">
        <f t="shared" si="86"/>
        <v>10.222583050463605</v>
      </c>
      <c r="BF111" s="58">
        <f t="shared" si="87"/>
        <v>15.331825898946695</v>
      </c>
    </row>
    <row r="112" spans="1:58" x14ac:dyDescent="0.2">
      <c r="A112" s="16"/>
      <c r="B112" s="16"/>
      <c r="C112" s="16"/>
      <c r="D112" s="16"/>
      <c r="E112" s="16"/>
      <c r="F112" s="16"/>
      <c r="G112" s="28">
        <f t="shared" si="88"/>
        <v>77</v>
      </c>
      <c r="H112" s="49">
        <f t="shared" si="66"/>
        <v>9.4728448068620104</v>
      </c>
      <c r="I112" s="49">
        <f t="shared" si="67"/>
        <v>9.5384280155413617</v>
      </c>
      <c r="J112" s="49">
        <f t="shared" si="79"/>
        <v>-6.5583208679351301E-2</v>
      </c>
      <c r="K112" s="49">
        <f t="shared" si="80"/>
        <v>2.5740465583338619</v>
      </c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58">
        <f t="shared" si="68"/>
        <v>86.353869751078491</v>
      </c>
      <c r="AI112" s="58">
        <f t="shared" si="69"/>
        <v>1325.9996531212128</v>
      </c>
      <c r="AJ112" s="58">
        <f t="shared" si="81"/>
        <v>19.976761339004128</v>
      </c>
      <c r="AK112" s="58">
        <f t="shared" si="70"/>
        <v>37.009740509098265</v>
      </c>
      <c r="AL112" s="58">
        <f t="shared" si="71"/>
        <v>21.803662991946151</v>
      </c>
      <c r="AM112" s="58">
        <f t="shared" si="72"/>
        <v>51.994153186909372</v>
      </c>
      <c r="AN112" s="58">
        <f t="shared" si="73"/>
        <v>402.79775526890973</v>
      </c>
      <c r="AO112" s="58">
        <f t="shared" si="82"/>
        <v>9.4728448068620104</v>
      </c>
      <c r="AP112" s="58">
        <f t="shared" si="74"/>
        <v>58.036890038636386</v>
      </c>
      <c r="AQ112" s="58">
        <f t="shared" si="75"/>
        <v>10.201156185706537</v>
      </c>
      <c r="AR112" s="58">
        <f t="shared" si="76"/>
        <v>14.534509351191508</v>
      </c>
      <c r="AS112" s="58">
        <f t="shared" si="77"/>
        <v>47.90425266320662</v>
      </c>
      <c r="AT112" s="58">
        <f t="shared" si="78"/>
        <v>15.664745639010107</v>
      </c>
      <c r="AU112" s="61" t="str">
        <f t="shared" si="83"/>
        <v>RuBP</v>
      </c>
      <c r="AV112" s="61" t="str">
        <f t="shared" si="84"/>
        <v>RuBP</v>
      </c>
      <c r="AW112" s="24"/>
      <c r="AX112" s="16"/>
      <c r="AZ112" s="65"/>
      <c r="BA112" s="65"/>
      <c r="BB112" s="65"/>
      <c r="BC112" s="65"/>
      <c r="BD112" s="58">
        <f t="shared" si="85"/>
        <v>14.747324756857918</v>
      </c>
      <c r="BE112" s="58">
        <f t="shared" si="86"/>
        <v>10.231268660642542</v>
      </c>
      <c r="BF112" s="58">
        <f t="shared" si="87"/>
        <v>15.32461401881398</v>
      </c>
    </row>
    <row r="113" spans="1:58" x14ac:dyDescent="0.2">
      <c r="A113" s="16"/>
      <c r="B113" s="16"/>
      <c r="C113" s="16"/>
      <c r="D113" s="16"/>
      <c r="E113" s="16"/>
      <c r="F113" s="16"/>
      <c r="G113" s="29">
        <f t="shared" si="88"/>
        <v>78</v>
      </c>
      <c r="H113" s="54">
        <f t="shared" si="66"/>
        <v>9.4937255211167759</v>
      </c>
      <c r="I113" s="54">
        <f t="shared" si="67"/>
        <v>9.5511436814620509</v>
      </c>
      <c r="J113" s="54">
        <f t="shared" si="79"/>
        <v>-5.7418160345275027E-2</v>
      </c>
      <c r="K113" s="54">
        <f t="shared" si="80"/>
        <v>2.5721885180654187</v>
      </c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58">
        <f t="shared" si="68"/>
        <v>86.853410429066571</v>
      </c>
      <c r="AI113" s="58">
        <f t="shared" si="69"/>
        <v>1343.8831937289754</v>
      </c>
      <c r="AJ113" s="58">
        <f t="shared" si="81"/>
        <v>20.145907718291948</v>
      </c>
      <c r="AK113" s="58">
        <f t="shared" si="70"/>
        <v>37.671136694151571</v>
      </c>
      <c r="AL113" s="58">
        <f t="shared" si="71"/>
        <v>21.956072052939557</v>
      </c>
      <c r="AM113" s="58">
        <f t="shared" si="72"/>
        <v>52.493693864897445</v>
      </c>
      <c r="AN113" s="58">
        <f t="shared" si="73"/>
        <v>408.22989687256398</v>
      </c>
      <c r="AO113" s="58">
        <f t="shared" si="82"/>
        <v>9.4937255211167759</v>
      </c>
      <c r="AP113" s="58">
        <f t="shared" si="74"/>
        <v>58.995090210964968</v>
      </c>
      <c r="AQ113" s="58">
        <f t="shared" si="75"/>
        <v>10.215076661876381</v>
      </c>
      <c r="AR113" s="58">
        <f t="shared" si="76"/>
        <v>14.534509351191508</v>
      </c>
      <c r="AS113" s="58">
        <f t="shared" si="77"/>
        <v>48.90425266320662</v>
      </c>
      <c r="AT113" s="58">
        <f t="shared" si="78"/>
        <v>15.645953592324199</v>
      </c>
      <c r="AU113" s="61" t="str">
        <f t="shared" si="83"/>
        <v>RuBP</v>
      </c>
      <c r="AV113" s="61" t="str">
        <f t="shared" si="84"/>
        <v>RuBP</v>
      </c>
      <c r="AW113" s="24"/>
      <c r="AX113" s="16"/>
      <c r="AZ113" s="65"/>
      <c r="BA113" s="65"/>
      <c r="BB113" s="65"/>
      <c r="BC113" s="65"/>
      <c r="BD113" s="58">
        <f t="shared" si="85"/>
        <v>14.792676870391391</v>
      </c>
      <c r="BE113" s="58">
        <f t="shared" si="86"/>
        <v>10.239745771256334</v>
      </c>
      <c r="BF113" s="58">
        <f t="shared" si="87"/>
        <v>15.317593581712419</v>
      </c>
    </row>
    <row r="114" spans="1:58" x14ac:dyDescent="0.2">
      <c r="A114" s="16"/>
      <c r="B114" s="16"/>
      <c r="C114" s="16"/>
      <c r="D114" s="16"/>
      <c r="E114" s="16"/>
      <c r="F114" s="16"/>
      <c r="G114" s="28">
        <f t="shared" si="88"/>
        <v>79</v>
      </c>
      <c r="H114" s="49">
        <f t="shared" si="66"/>
        <v>9.5140176956092475</v>
      </c>
      <c r="I114" s="49">
        <f t="shared" si="67"/>
        <v>9.5635577258749365</v>
      </c>
      <c r="J114" s="49">
        <f t="shared" si="79"/>
        <v>-4.9540030265688983E-2</v>
      </c>
      <c r="K114" s="49">
        <f t="shared" si="80"/>
        <v>2.5703374552688696</v>
      </c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58">
        <f t="shared" si="68"/>
        <v>87.35295110705465</v>
      </c>
      <c r="AI114" s="58">
        <f t="shared" si="69"/>
        <v>1361.7667343367377</v>
      </c>
      <c r="AJ114" s="58">
        <f t="shared" si="81"/>
        <v>20.312662028309909</v>
      </c>
      <c r="AK114" s="58">
        <f t="shared" si="70"/>
        <v>38.337321416705954</v>
      </c>
      <c r="AL114" s="58">
        <f t="shared" si="71"/>
        <v>22.10632574393459</v>
      </c>
      <c r="AM114" s="58">
        <f t="shared" si="72"/>
        <v>52.993234542885517</v>
      </c>
      <c r="AN114" s="58">
        <f t="shared" si="73"/>
        <v>413.66203847621819</v>
      </c>
      <c r="AO114" s="58">
        <f t="shared" si="82"/>
        <v>9.5140176956092475</v>
      </c>
      <c r="AP114" s="58">
        <f t="shared" si="74"/>
        <v>59.954468545129465</v>
      </c>
      <c r="AQ114" s="58">
        <f t="shared" si="75"/>
        <v>10.228604778204696</v>
      </c>
      <c r="AR114" s="58">
        <f t="shared" si="76"/>
        <v>14.534509351191508</v>
      </c>
      <c r="AS114" s="58">
        <f t="shared" si="77"/>
        <v>49.90425266320662</v>
      </c>
      <c r="AT114" s="58">
        <f t="shared" si="78"/>
        <v>15.627957034050198</v>
      </c>
      <c r="AU114" s="61" t="str">
        <f t="shared" si="83"/>
        <v>RuBP</v>
      </c>
      <c r="AV114" s="61" t="str">
        <f t="shared" si="84"/>
        <v>RuBP</v>
      </c>
      <c r="AW114" s="24"/>
      <c r="AX114" s="16"/>
      <c r="AZ114" s="65"/>
      <c r="BA114" s="65"/>
      <c r="BB114" s="65"/>
      <c r="BC114" s="65"/>
      <c r="BD114" s="58">
        <f t="shared" si="85"/>
        <v>14.837150073551122</v>
      </c>
      <c r="BE114" s="58">
        <f t="shared" si="86"/>
        <v>10.248021800864924</v>
      </c>
      <c r="BF114" s="58">
        <f t="shared" si="87"/>
        <v>15.310757064564816</v>
      </c>
    </row>
    <row r="115" spans="1:58" x14ac:dyDescent="0.2">
      <c r="A115" s="16"/>
      <c r="B115" s="16"/>
      <c r="C115" s="16"/>
      <c r="D115" s="16"/>
      <c r="E115" s="16"/>
      <c r="F115" s="16"/>
      <c r="G115" s="29">
        <f t="shared" si="88"/>
        <v>80</v>
      </c>
      <c r="H115" s="54">
        <f t="shared" si="66"/>
        <v>9.533744869478781</v>
      </c>
      <c r="I115" s="54">
        <f t="shared" si="67"/>
        <v>9.5756807548926606</v>
      </c>
      <c r="J115" s="54">
        <f t="shared" si="79"/>
        <v>-4.1935885413879603E-2</v>
      </c>
      <c r="K115" s="54">
        <f t="shared" si="80"/>
        <v>2.568494760970768</v>
      </c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58">
        <f t="shared" si="68"/>
        <v>87.852491785042716</v>
      </c>
      <c r="AI115" s="58">
        <f t="shared" si="69"/>
        <v>1379.6502749445001</v>
      </c>
      <c r="AJ115" s="58">
        <f t="shared" si="81"/>
        <v>20.477049674617657</v>
      </c>
      <c r="AK115" s="58">
        <f t="shared" si="70"/>
        <v>39.008243818921869</v>
      </c>
      <c r="AL115" s="58">
        <f t="shared" si="71"/>
        <v>22.254446956568103</v>
      </c>
      <c r="AM115" s="58">
        <f t="shared" si="72"/>
        <v>53.492775220873597</v>
      </c>
      <c r="AN115" s="58">
        <f t="shared" si="73"/>
        <v>419.09418007987239</v>
      </c>
      <c r="AO115" s="58">
        <f t="shared" si="82"/>
        <v>9.533744869478781</v>
      </c>
      <c r="AP115" s="58">
        <f t="shared" si="74"/>
        <v>60.914977919563228</v>
      </c>
      <c r="AQ115" s="58">
        <f t="shared" si="75"/>
        <v>10.241756227451051</v>
      </c>
      <c r="AR115" s="58">
        <f t="shared" si="76"/>
        <v>14.534509351191508</v>
      </c>
      <c r="AS115" s="58">
        <f t="shared" si="77"/>
        <v>50.90425266320662</v>
      </c>
      <c r="AT115" s="58">
        <f t="shared" si="78"/>
        <v>15.610706500245239</v>
      </c>
      <c r="AU115" s="61" t="str">
        <f t="shared" si="83"/>
        <v>RuBP</v>
      </c>
      <c r="AV115" s="61" t="str">
        <f t="shared" si="84"/>
        <v>RuBP</v>
      </c>
      <c r="AW115" s="24"/>
      <c r="AX115" s="16"/>
      <c r="AZ115" s="65"/>
      <c r="BA115" s="65"/>
      <c r="BB115" s="65"/>
      <c r="BC115" s="65"/>
      <c r="BD115" s="58">
        <f t="shared" si="85"/>
        <v>14.880769670671505</v>
      </c>
      <c r="BE115" s="58">
        <f t="shared" si="86"/>
        <v>10.256103820210075</v>
      </c>
      <c r="BF115" s="58">
        <f t="shared" si="87"/>
        <v>15.304097333373504</v>
      </c>
    </row>
    <row r="116" spans="1:58" x14ac:dyDescent="0.2">
      <c r="A116" s="16"/>
      <c r="B116" s="16"/>
      <c r="C116" s="16"/>
      <c r="D116" s="16"/>
      <c r="E116" s="16"/>
      <c r="F116" s="16"/>
      <c r="G116" s="28">
        <f t="shared" si="88"/>
        <v>81</v>
      </c>
      <c r="H116" s="49">
        <f t="shared" si="66"/>
        <v>9.5529293965771238</v>
      </c>
      <c r="I116" s="49">
        <f t="shared" si="67"/>
        <v>9.5875228831227535</v>
      </c>
      <c r="J116" s="49">
        <f t="shared" si="79"/>
        <v>-3.4593486545629659E-2</v>
      </c>
      <c r="K116" s="49">
        <f t="shared" si="80"/>
        <v>2.5666616749126194</v>
      </c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58">
        <f t="shared" si="68"/>
        <v>88.352032463030795</v>
      </c>
      <c r="AI116" s="58">
        <f t="shared" si="69"/>
        <v>1397.5338155522625</v>
      </c>
      <c r="AJ116" s="58">
        <f t="shared" si="81"/>
        <v>20.639096413177878</v>
      </c>
      <c r="AK116" s="58">
        <f t="shared" si="70"/>
        <v>39.683852341509315</v>
      </c>
      <c r="AL116" s="58">
        <f t="shared" si="71"/>
        <v>22.400458898207017</v>
      </c>
      <c r="AM116" s="58">
        <f t="shared" si="72"/>
        <v>53.992315898861669</v>
      </c>
      <c r="AN116" s="58">
        <f t="shared" si="73"/>
        <v>424.52632168352659</v>
      </c>
      <c r="AO116" s="58">
        <f t="shared" si="82"/>
        <v>9.5529293965771238</v>
      </c>
      <c r="AP116" s="58">
        <f t="shared" si="74"/>
        <v>61.876573585454523</v>
      </c>
      <c r="AQ116" s="58">
        <f t="shared" si="75"/>
        <v>10.25454591218328</v>
      </c>
      <c r="AR116" s="58">
        <f t="shared" si="76"/>
        <v>14.534509351191508</v>
      </c>
      <c r="AS116" s="58">
        <f t="shared" si="77"/>
        <v>51.90425266320662</v>
      </c>
      <c r="AT116" s="58">
        <f t="shared" si="78"/>
        <v>15.594156544622914</v>
      </c>
      <c r="AU116" s="61" t="str">
        <f t="shared" si="83"/>
        <v>RuBP</v>
      </c>
      <c r="AV116" s="61" t="str">
        <f t="shared" si="84"/>
        <v>RuBP</v>
      </c>
      <c r="AW116" s="24"/>
      <c r="AX116" s="16"/>
      <c r="AZ116" s="65"/>
      <c r="BA116" s="65"/>
      <c r="BB116" s="65"/>
      <c r="BC116" s="65"/>
      <c r="BD116" s="58">
        <f t="shared" si="85"/>
        <v>14.923560003951989</v>
      </c>
      <c r="BE116" s="58">
        <f t="shared" si="86"/>
        <v>10.263998572363469</v>
      </c>
      <c r="BF116" s="58">
        <f t="shared" si="87"/>
        <v>15.297607618388311</v>
      </c>
    </row>
    <row r="117" spans="1:58" x14ac:dyDescent="0.2">
      <c r="A117" s="16"/>
      <c r="B117" s="16"/>
      <c r="C117" s="16"/>
      <c r="D117" s="16"/>
      <c r="E117" s="16"/>
      <c r="F117" s="16"/>
      <c r="G117" s="29">
        <f t="shared" si="88"/>
        <v>82</v>
      </c>
      <c r="H117" s="54">
        <f t="shared" si="66"/>
        <v>9.5715925155928439</v>
      </c>
      <c r="I117" s="54">
        <f t="shared" si="67"/>
        <v>9.5990937618130179</v>
      </c>
      <c r="J117" s="54">
        <f t="shared" si="79"/>
        <v>-2.7501246220174025E-2</v>
      </c>
      <c r="K117" s="54">
        <f t="shared" si="80"/>
        <v>2.5648392994233276</v>
      </c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58">
        <f t="shared" si="68"/>
        <v>88.851573141018861</v>
      </c>
      <c r="AI117" s="58">
        <f t="shared" si="69"/>
        <v>1415.4173561600248</v>
      </c>
      <c r="AJ117" s="58">
        <f t="shared" si="81"/>
        <v>20.798828318368059</v>
      </c>
      <c r="AK117" s="58">
        <f t="shared" si="70"/>
        <v>40.364094787763129</v>
      </c>
      <c r="AL117" s="58">
        <f t="shared" si="71"/>
        <v>22.544385063125382</v>
      </c>
      <c r="AM117" s="58">
        <f t="shared" si="72"/>
        <v>54.491856576849749</v>
      </c>
      <c r="AN117" s="58">
        <f t="shared" si="73"/>
        <v>429.95846328718085</v>
      </c>
      <c r="AO117" s="58">
        <f t="shared" si="82"/>
        <v>9.5715925155928439</v>
      </c>
      <c r="AP117" s="58">
        <f t="shared" si="74"/>
        <v>62.839213026368746</v>
      </c>
      <c r="AQ117" s="58">
        <f t="shared" si="75"/>
        <v>10.266987991527092</v>
      </c>
      <c r="AR117" s="58">
        <f t="shared" si="76"/>
        <v>14.534509351191508</v>
      </c>
      <c r="AS117" s="58">
        <f t="shared" si="77"/>
        <v>52.90425266320662</v>
      </c>
      <c r="AT117" s="58">
        <f t="shared" si="78"/>
        <v>15.578265338759097</v>
      </c>
      <c r="AU117" s="61" t="str">
        <f t="shared" si="83"/>
        <v>RuBP</v>
      </c>
      <c r="AV117" s="61" t="str">
        <f t="shared" si="84"/>
        <v>RuBP</v>
      </c>
      <c r="AW117" s="24"/>
      <c r="AX117" s="16"/>
      <c r="AZ117" s="65"/>
      <c r="BA117" s="65"/>
      <c r="BB117" s="65"/>
      <c r="BC117" s="65"/>
      <c r="BD117" s="58">
        <f t="shared" si="85"/>
        <v>14.965544498754996</v>
      </c>
      <c r="BE117" s="58">
        <f t="shared" si="86"/>
        <v>10.271712491490312</v>
      </c>
      <c r="BF117" s="58">
        <f t="shared" si="87"/>
        <v>15.291281491152384</v>
      </c>
    </row>
    <row r="118" spans="1:58" x14ac:dyDescent="0.2">
      <c r="A118" s="16"/>
      <c r="B118" s="16"/>
      <c r="C118" s="16"/>
      <c r="D118" s="16"/>
      <c r="E118" s="16"/>
      <c r="F118" s="16"/>
      <c r="G118" s="28">
        <f t="shared" si="88"/>
        <v>83</v>
      </c>
      <c r="H118" s="49">
        <f t="shared" si="66"/>
        <v>9.5897544155374526</v>
      </c>
      <c r="I118" s="49">
        <f t="shared" si="67"/>
        <v>9.6104026050847757</v>
      </c>
      <c r="J118" s="49">
        <f t="shared" si="79"/>
        <v>-2.064818954732317E-2</v>
      </c>
      <c r="K118" s="49">
        <f t="shared" si="80"/>
        <v>2.5630286120144024</v>
      </c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58">
        <f t="shared" si="68"/>
        <v>89.35111381900694</v>
      </c>
      <c r="AI118" s="58">
        <f t="shared" si="69"/>
        <v>1433.3008967677874</v>
      </c>
      <c r="AJ118" s="58">
        <f t="shared" si="81"/>
        <v>20.956271751503959</v>
      </c>
      <c r="AK118" s="58">
        <f t="shared" si="70"/>
        <v>41.048918386573916</v>
      </c>
      <c r="AL118" s="58">
        <f t="shared" si="71"/>
        <v>22.686249204142491</v>
      </c>
      <c r="AM118" s="58">
        <f t="shared" si="72"/>
        <v>54.991397254837821</v>
      </c>
      <c r="AN118" s="58">
        <f t="shared" si="73"/>
        <v>435.39060489083505</v>
      </c>
      <c r="AO118" s="58">
        <f t="shared" si="82"/>
        <v>9.5897544155374526</v>
      </c>
      <c r="AP118" s="58">
        <f t="shared" si="74"/>
        <v>63.802855827155753</v>
      </c>
      <c r="AQ118" s="58">
        <f t="shared" si="75"/>
        <v>10.279095924823499</v>
      </c>
      <c r="AR118" s="58">
        <f t="shared" si="76"/>
        <v>14.534509351191508</v>
      </c>
      <c r="AS118" s="58">
        <f t="shared" si="77"/>
        <v>53.90425266320662</v>
      </c>
      <c r="AT118" s="58">
        <f t="shared" si="78"/>
        <v>15.562994319106117</v>
      </c>
      <c r="AU118" s="61" t="str">
        <f t="shared" si="83"/>
        <v>RuBP</v>
      </c>
      <c r="AV118" s="61" t="str">
        <f t="shared" si="84"/>
        <v>RuBP</v>
      </c>
      <c r="AW118" s="24"/>
      <c r="AX118" s="16"/>
      <c r="AZ118" s="65"/>
      <c r="BA118" s="65"/>
      <c r="BB118" s="65"/>
      <c r="BC118" s="65"/>
      <c r="BD118" s="58">
        <f t="shared" si="85"/>
        <v>15.006745706368539</v>
      </c>
      <c r="BE118" s="58">
        <f t="shared" si="86"/>
        <v>10.27925172033815</v>
      </c>
      <c r="BF118" s="58">
        <f t="shared" si="87"/>
        <v>15.285112843262253</v>
      </c>
    </row>
    <row r="119" spans="1:58" x14ac:dyDescent="0.2">
      <c r="A119" s="16"/>
      <c r="B119" s="16"/>
      <c r="C119" s="16"/>
      <c r="D119" s="16"/>
      <c r="E119" s="16"/>
      <c r="F119" s="16"/>
      <c r="G119" s="29">
        <f t="shared" si="88"/>
        <v>84</v>
      </c>
      <c r="H119" s="54">
        <f t="shared" si="66"/>
        <v>9.6074342969209177</v>
      </c>
      <c r="I119" s="54">
        <f t="shared" si="67"/>
        <v>9.6214582144038161</v>
      </c>
      <c r="J119" s="54">
        <f t="shared" si="79"/>
        <v>-1.402391748289844E-2</v>
      </c>
      <c r="K119" s="54">
        <f t="shared" si="80"/>
        <v>2.5612304768194329</v>
      </c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58">
        <f t="shared" si="68"/>
        <v>89.85065449699502</v>
      </c>
      <c r="AI119" s="58">
        <f t="shared" si="69"/>
        <v>1451.1844373755496</v>
      </c>
      <c r="AJ119" s="58">
        <f t="shared" si="81"/>
        <v>21.111453329938119</v>
      </c>
      <c r="AK119" s="58">
        <f t="shared" si="70"/>
        <v>41.738269854287893</v>
      </c>
      <c r="AL119" s="58">
        <f t="shared" si="71"/>
        <v>22.826075304779145</v>
      </c>
      <c r="AM119" s="58">
        <f t="shared" si="72"/>
        <v>55.490937932825901</v>
      </c>
      <c r="AN119" s="58">
        <f t="shared" si="73"/>
        <v>440.82274649448925</v>
      </c>
      <c r="AO119" s="58">
        <f t="shared" si="82"/>
        <v>9.6074342969209177</v>
      </c>
      <c r="AP119" s="58">
        <f t="shared" si="74"/>
        <v>64.767463551486287</v>
      </c>
      <c r="AQ119" s="58">
        <f t="shared" si="75"/>
        <v>10.290882512412473</v>
      </c>
      <c r="AR119" s="58">
        <f t="shared" si="76"/>
        <v>14.534509351191508</v>
      </c>
      <c r="AS119" s="58">
        <f t="shared" si="77"/>
        <v>54.90425266320662</v>
      </c>
      <c r="AT119" s="58">
        <f t="shared" si="78"/>
        <v>15.548307874543823</v>
      </c>
      <c r="AU119" s="61" t="str">
        <f t="shared" si="83"/>
        <v>RuBP</v>
      </c>
      <c r="AV119" s="61" t="str">
        <f t="shared" si="84"/>
        <v>RuBP</v>
      </c>
      <c r="AW119" s="24"/>
      <c r="AX119" s="16"/>
      <c r="AZ119" s="65"/>
      <c r="BA119" s="65"/>
      <c r="BB119" s="65"/>
      <c r="BC119" s="65"/>
      <c r="BD119" s="58">
        <f t="shared" si="85"/>
        <v>15.047185344397535</v>
      </c>
      <c r="BE119" s="58">
        <f t="shared" si="86"/>
        <v>10.286622126550844</v>
      </c>
      <c r="BF119" s="58">
        <f t="shared" si="87"/>
        <v>15.279095866694567</v>
      </c>
    </row>
    <row r="120" spans="1:58" x14ac:dyDescent="0.2">
      <c r="A120" s="16"/>
      <c r="B120" s="16"/>
      <c r="C120" s="16"/>
      <c r="D120" s="16"/>
      <c r="E120" s="16"/>
      <c r="F120" s="16"/>
      <c r="G120" s="28">
        <f t="shared" si="88"/>
        <v>85</v>
      </c>
      <c r="H120" s="49">
        <f t="shared" si="66"/>
        <v>9.6246504289212673</v>
      </c>
      <c r="I120" s="49">
        <f t="shared" si="67"/>
        <v>9.6322690014256445</v>
      </c>
      <c r="J120" s="49">
        <f t="shared" si="79"/>
        <v>-7.6185725043771413E-3</v>
      </c>
      <c r="K120" s="49">
        <f t="shared" si="80"/>
        <v>2.5594456549875706</v>
      </c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58">
        <f t="shared" si="68"/>
        <v>90.350195174983099</v>
      </c>
      <c r="AI120" s="58">
        <f t="shared" si="69"/>
        <v>1469.0679779833119</v>
      </c>
      <c r="AJ120" s="58">
        <f t="shared" si="81"/>
        <v>21.264399896790994</v>
      </c>
      <c r="AK120" s="58">
        <f t="shared" si="70"/>
        <v>42.432095455300257</v>
      </c>
      <c r="AL120" s="58">
        <f t="shared" si="71"/>
        <v>22.963887551983959</v>
      </c>
      <c r="AM120" s="58">
        <f t="shared" si="72"/>
        <v>55.990478610813973</v>
      </c>
      <c r="AN120" s="58">
        <f t="shared" si="73"/>
        <v>446.25488809814351</v>
      </c>
      <c r="AO120" s="58">
        <f t="shared" si="82"/>
        <v>9.6246504289212673</v>
      </c>
      <c r="AP120" s="58">
        <f t="shared" si="74"/>
        <v>65.732999627407693</v>
      </c>
      <c r="AQ120" s="58">
        <f t="shared" si="75"/>
        <v>10.302359933746041</v>
      </c>
      <c r="AR120" s="58">
        <f t="shared" si="76"/>
        <v>14.534509351191508</v>
      </c>
      <c r="AS120" s="58">
        <f t="shared" si="77"/>
        <v>55.90425266320662</v>
      </c>
      <c r="AT120" s="58">
        <f t="shared" si="78"/>
        <v>15.534173069138458</v>
      </c>
      <c r="AU120" s="61" t="str">
        <f t="shared" si="83"/>
        <v>RuBP</v>
      </c>
      <c r="AV120" s="61" t="str">
        <f t="shared" si="84"/>
        <v>RuBP</v>
      </c>
      <c r="AW120" s="24"/>
      <c r="AX120" s="16"/>
      <c r="AZ120" s="65"/>
      <c r="BA120" s="65"/>
      <c r="BB120" s="65"/>
      <c r="BC120" s="65"/>
      <c r="BD120" s="58">
        <f t="shared" si="85"/>
        <v>15.086884334935853</v>
      </c>
      <c r="BE120" s="58">
        <f t="shared" si="86"/>
        <v>10.29382931789873</v>
      </c>
      <c r="BF120" s="58">
        <f t="shared" si="87"/>
        <v>15.273225035566396</v>
      </c>
    </row>
    <row r="121" spans="1:58" x14ac:dyDescent="0.2">
      <c r="A121" s="16"/>
      <c r="B121" s="16"/>
      <c r="C121" s="16"/>
      <c r="D121" s="16"/>
      <c r="E121" s="16"/>
      <c r="F121" s="16"/>
      <c r="G121" s="29">
        <f t="shared" si="88"/>
        <v>86</v>
      </c>
      <c r="H121" s="54">
        <f t="shared" si="66"/>
        <v>9.6414202028306342</v>
      </c>
      <c r="I121" s="54">
        <f t="shared" si="67"/>
        <v>9.6428430093396731</v>
      </c>
      <c r="J121" s="54">
        <f t="shared" si="79"/>
        <v>-1.4228065090389208E-3</v>
      </c>
      <c r="K121" s="54">
        <f t="shared" si="80"/>
        <v>2.5576748141297676</v>
      </c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58">
        <f t="shared" si="68"/>
        <v>90.849735852971179</v>
      </c>
      <c r="AI121" s="58">
        <f t="shared" si="69"/>
        <v>1486.9515185910745</v>
      </c>
      <c r="AJ121" s="58">
        <f t="shared" si="81"/>
        <v>21.415138491367316</v>
      </c>
      <c r="AK121" s="58">
        <f t="shared" si="70"/>
        <v>43.130341061276873</v>
      </c>
      <c r="AL121" s="58">
        <f t="shared" si="71"/>
        <v>23.09971030947704</v>
      </c>
      <c r="AM121" s="58">
        <f t="shared" si="72"/>
        <v>56.490019288802053</v>
      </c>
      <c r="AN121" s="58">
        <f t="shared" si="73"/>
        <v>451.68702970179766</v>
      </c>
      <c r="AO121" s="58">
        <f t="shared" si="82"/>
        <v>9.6414202028306342</v>
      </c>
      <c r="AP121" s="58">
        <f t="shared" si="74"/>
        <v>66.69942924035351</v>
      </c>
      <c r="AQ121" s="58">
        <f t="shared" si="75"/>
        <v>10.313539783018951</v>
      </c>
      <c r="AR121" s="58">
        <f t="shared" si="76"/>
        <v>14.534509351191508</v>
      </c>
      <c r="AS121" s="58">
        <f t="shared" si="77"/>
        <v>56.90425266320662</v>
      </c>
      <c r="AT121" s="58">
        <f t="shared" si="78"/>
        <v>15.520559395566066</v>
      </c>
      <c r="AU121" s="61" t="str">
        <f t="shared" si="83"/>
        <v>RuBP</v>
      </c>
      <c r="AV121" s="61" t="str">
        <f t="shared" si="84"/>
        <v>RuBP</v>
      </c>
      <c r="AW121" s="24"/>
      <c r="AX121" s="16"/>
      <c r="AZ121" s="65"/>
      <c r="BA121" s="65"/>
      <c r="BB121" s="65"/>
      <c r="BC121" s="65"/>
      <c r="BD121" s="58">
        <f t="shared" si="85"/>
        <v>15.125862840660009</v>
      </c>
      <c r="BE121" s="58">
        <f t="shared" si="86"/>
        <v>10.300878656508083</v>
      </c>
      <c r="BF121" s="58">
        <f t="shared" si="87"/>
        <v>15.267495089208618</v>
      </c>
    </row>
    <row r="122" spans="1:58" x14ac:dyDescent="0.2">
      <c r="A122" s="16"/>
      <c r="B122" s="16"/>
      <c r="C122" s="16"/>
      <c r="D122" s="16"/>
      <c r="E122" s="16"/>
      <c r="F122" s="16"/>
      <c r="G122" s="28">
        <f t="shared" si="88"/>
        <v>87</v>
      </c>
      <c r="H122" s="49">
        <f t="shared" si="66"/>
        <v>9.6577601820400751</v>
      </c>
      <c r="I122" s="49">
        <f t="shared" si="67"/>
        <v>9.6531879328261248</v>
      </c>
      <c r="J122" s="49">
        <f t="shared" si="79"/>
        <v>4.5722492139503856E-3</v>
      </c>
      <c r="K122" s="49">
        <f t="shared" si="80"/>
        <v>2.5559185369071598</v>
      </c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58">
        <f t="shared" si="68"/>
        <v>91.349276530959244</v>
      </c>
      <c r="AI122" s="58">
        <f t="shared" si="69"/>
        <v>1504.8350591988369</v>
      </c>
      <c r="AJ122" s="58">
        <f t="shared" si="81"/>
        <v>21.563696320305056</v>
      </c>
      <c r="AK122" s="58">
        <f t="shared" si="70"/>
        <v>43.832952208909411</v>
      </c>
      <c r="AL122" s="58">
        <f t="shared" si="71"/>
        <v>23.233568091753853</v>
      </c>
      <c r="AM122" s="58">
        <f t="shared" si="72"/>
        <v>56.989559966790125</v>
      </c>
      <c r="AN122" s="58">
        <f t="shared" si="73"/>
        <v>457.11917130545191</v>
      </c>
      <c r="AO122" s="58">
        <f t="shared" si="82"/>
        <v>9.6577601820400751</v>
      </c>
      <c r="AP122" s="58">
        <f t="shared" si="74"/>
        <v>67.666719233081935</v>
      </c>
      <c r="AQ122" s="58">
        <f t="shared" si="75"/>
        <v>10.324433102491914</v>
      </c>
      <c r="AR122" s="58">
        <f t="shared" si="76"/>
        <v>14.534509351191508</v>
      </c>
      <c r="AS122" s="58">
        <f t="shared" si="77"/>
        <v>57.90425266320662</v>
      </c>
      <c r="AT122" s="58">
        <f t="shared" si="78"/>
        <v>15.507438555315144</v>
      </c>
      <c r="AU122" s="61" t="str">
        <f t="shared" si="83"/>
        <v>RuBP</v>
      </c>
      <c r="AV122" s="61" t="str">
        <f t="shared" si="84"/>
        <v>RuBP</v>
      </c>
      <c r="AW122" s="24"/>
      <c r="AX122" s="16"/>
      <c r="AZ122" s="65"/>
      <c r="BA122" s="65"/>
      <c r="BB122" s="65"/>
      <c r="BC122" s="65"/>
      <c r="BD122" s="58">
        <f t="shared" si="85"/>
        <v>15.164140298975417</v>
      </c>
      <c r="BE122" s="58">
        <f t="shared" si="86"/>
        <v>10.307775272165717</v>
      </c>
      <c r="BF122" s="58">
        <f t="shared" si="87"/>
        <v>15.261901016443456</v>
      </c>
    </row>
    <row r="123" spans="1:58" x14ac:dyDescent="0.2">
      <c r="A123" s="16"/>
      <c r="B123" s="16"/>
      <c r="C123" s="16"/>
      <c r="D123" s="16"/>
      <c r="E123" s="16"/>
      <c r="F123" s="16"/>
      <c r="G123" s="29">
        <f t="shared" si="88"/>
        <v>88</v>
      </c>
      <c r="H123" s="54">
        <f t="shared" si="66"/>
        <v>9.6736861488060555</v>
      </c>
      <c r="I123" s="54">
        <f t="shared" si="67"/>
        <v>9.6633111367297602</v>
      </c>
      <c r="J123" s="54">
        <f t="shared" si="79"/>
        <v>1.037501207629532E-2</v>
      </c>
      <c r="K123" s="54">
        <f t="shared" si="80"/>
        <v>2.5541773288419307</v>
      </c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58">
        <f t="shared" si="68"/>
        <v>91.848817208947324</v>
      </c>
      <c r="AI123" s="58">
        <f t="shared" si="69"/>
        <v>1522.7185998065993</v>
      </c>
      <c r="AJ123" s="58">
        <f t="shared" si="81"/>
        <v>21.710100729499096</v>
      </c>
      <c r="AK123" s="58">
        <f t="shared" si="70"/>
        <v>44.539874156119609</v>
      </c>
      <c r="AL123" s="58">
        <f t="shared" si="71"/>
        <v>23.365485538787048</v>
      </c>
      <c r="AM123" s="58">
        <f t="shared" si="72"/>
        <v>57.489100644778198</v>
      </c>
      <c r="AN123" s="58">
        <f t="shared" si="73"/>
        <v>462.55131290910606</v>
      </c>
      <c r="AO123" s="58">
        <f t="shared" si="82"/>
        <v>9.6736861488060555</v>
      </c>
      <c r="AP123" s="58">
        <f t="shared" si="74"/>
        <v>68.634838012056804</v>
      </c>
      <c r="AQ123" s="58">
        <f t="shared" si="75"/>
        <v>10.335050413669233</v>
      </c>
      <c r="AR123" s="58">
        <f t="shared" si="76"/>
        <v>14.534509351191508</v>
      </c>
      <c r="AS123" s="58">
        <f t="shared" si="77"/>
        <v>58.90425266320662</v>
      </c>
      <c r="AT123" s="58">
        <f t="shared" si="78"/>
        <v>15.494784262335742</v>
      </c>
      <c r="AU123" s="61" t="str">
        <f t="shared" si="83"/>
        <v>RuBP</v>
      </c>
      <c r="AV123" s="61" t="str">
        <f t="shared" si="84"/>
        <v>RuBP</v>
      </c>
      <c r="AW123" s="24"/>
      <c r="AX123" s="16"/>
      <c r="AZ123" s="65"/>
      <c r="BA123" s="65"/>
      <c r="BB123" s="65"/>
      <c r="BC123" s="65"/>
      <c r="BD123" s="58">
        <f t="shared" si="85"/>
        <v>15.201735454336609</v>
      </c>
      <c r="BE123" s="58">
        <f t="shared" si="86"/>
        <v>10.314524074768141</v>
      </c>
      <c r="BF123" s="58">
        <f t="shared" si="87"/>
        <v>15.256438040967385</v>
      </c>
    </row>
    <row r="124" spans="1:58" x14ac:dyDescent="0.2">
      <c r="A124" s="16"/>
      <c r="B124" s="16"/>
      <c r="C124" s="16"/>
      <c r="D124" s="16"/>
      <c r="E124" s="16"/>
      <c r="F124" s="16"/>
      <c r="G124" s="28">
        <f t="shared" si="88"/>
        <v>89</v>
      </c>
      <c r="H124" s="49">
        <f t="shared" si="66"/>
        <v>9.689213148024173</v>
      </c>
      <c r="I124" s="49">
        <f t="shared" si="67"/>
        <v>9.6732196735456579</v>
      </c>
      <c r="J124" s="49">
        <f t="shared" si="79"/>
        <v>1.5993474478515068E-2</v>
      </c>
      <c r="K124" s="49">
        <f t="shared" si="80"/>
        <v>2.5524516254234788</v>
      </c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58">
        <f t="shared" si="68"/>
        <v>92.348357886935389</v>
      </c>
      <c r="AI124" s="58">
        <f t="shared" si="69"/>
        <v>1540.6021404143617</v>
      </c>
      <c r="AJ124" s="58">
        <f t="shared" si="81"/>
        <v>21.854379176836936</v>
      </c>
      <c r="AK124" s="58">
        <f t="shared" si="70"/>
        <v>45.251051936638049</v>
      </c>
      <c r="AL124" s="58">
        <f t="shared" si="71"/>
        <v>23.495487391460049</v>
      </c>
      <c r="AM124" s="58">
        <f t="shared" si="72"/>
        <v>57.988641322766277</v>
      </c>
      <c r="AN124" s="58">
        <f t="shared" si="73"/>
        <v>467.98345451276037</v>
      </c>
      <c r="AO124" s="58">
        <f t="shared" si="82"/>
        <v>9.689213148024173</v>
      </c>
      <c r="AP124" s="58">
        <f t="shared" si="74"/>
        <v>69.603755459819709</v>
      </c>
      <c r="AQ124" s="58">
        <f t="shared" si="75"/>
        <v>10.345401746481313</v>
      </c>
      <c r="AR124" s="58">
        <f t="shared" si="76"/>
        <v>14.534509351191508</v>
      </c>
      <c r="AS124" s="58">
        <f t="shared" si="77"/>
        <v>59.90425266320662</v>
      </c>
      <c r="AT124" s="58">
        <f t="shared" si="78"/>
        <v>15.482572067268091</v>
      </c>
      <c r="AU124" s="61" t="str">
        <f t="shared" si="83"/>
        <v>RuBP</v>
      </c>
      <c r="AV124" s="61" t="str">
        <f t="shared" si="84"/>
        <v>RuBP</v>
      </c>
      <c r="AW124" s="24"/>
      <c r="AX124" s="16"/>
      <c r="AZ124" s="65"/>
      <c r="BA124" s="65"/>
      <c r="BB124" s="65"/>
      <c r="BC124" s="65"/>
      <c r="BD124" s="58">
        <f t="shared" si="85"/>
        <v>15.238666388854407</v>
      </c>
      <c r="BE124" s="58">
        <f t="shared" si="86"/>
        <v>10.321129765978739</v>
      </c>
      <c r="BF124" s="58">
        <f t="shared" si="87"/>
        <v>15.251101607749789</v>
      </c>
    </row>
    <row r="125" spans="1:58" x14ac:dyDescent="0.2">
      <c r="A125" s="16"/>
      <c r="B125" s="16"/>
      <c r="C125" s="16"/>
      <c r="D125" s="16"/>
      <c r="E125" s="16"/>
      <c r="F125" s="16"/>
      <c r="G125" s="29">
        <f t="shared" si="88"/>
        <v>90</v>
      </c>
      <c r="H125" s="54">
        <f t="shared" si="66"/>
        <v>9.7043555282187377</v>
      </c>
      <c r="I125" s="54">
        <f t="shared" si="67"/>
        <v>9.6829202998042767</v>
      </c>
      <c r="J125" s="54">
        <f t="shared" si="79"/>
        <v>2.1435228414460994E-2</v>
      </c>
      <c r="K125" s="54">
        <f t="shared" si="80"/>
        <v>2.5507417985753444</v>
      </c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58">
        <f t="shared" si="68"/>
        <v>92.847898564923469</v>
      </c>
      <c r="AI125" s="58">
        <f t="shared" si="69"/>
        <v>1558.485681022124</v>
      </c>
      <c r="AJ125" s="58">
        <f t="shared" si="81"/>
        <v>21.996559205778237</v>
      </c>
      <c r="AK125" s="58">
        <f t="shared" si="70"/>
        <v>45.966430412893601</v>
      </c>
      <c r="AL125" s="58">
        <f t="shared" si="71"/>
        <v>23.623598467760925</v>
      </c>
      <c r="AM125" s="58">
        <f t="shared" si="72"/>
        <v>58.48818200075435</v>
      </c>
      <c r="AN125" s="58">
        <f t="shared" si="73"/>
        <v>473.41559611641458</v>
      </c>
      <c r="AO125" s="58">
        <f t="shared" si="82"/>
        <v>9.7043555282187377</v>
      </c>
      <c r="AP125" s="58">
        <f t="shared" si="74"/>
        <v>70.573442852935415</v>
      </c>
      <c r="AQ125" s="58">
        <f t="shared" si="75"/>
        <v>10.355496666611023</v>
      </c>
      <c r="AR125" s="58">
        <f t="shared" si="76"/>
        <v>14.534509351191508</v>
      </c>
      <c r="AS125" s="58">
        <f t="shared" si="77"/>
        <v>60.90425266320662</v>
      </c>
      <c r="AT125" s="58">
        <f t="shared" si="78"/>
        <v>15.47077919977748</v>
      </c>
      <c r="AU125" s="61" t="str">
        <f t="shared" si="83"/>
        <v>RuBP</v>
      </c>
      <c r="AV125" s="61" t="str">
        <f t="shared" si="84"/>
        <v>RuBP</v>
      </c>
      <c r="AW125" s="24"/>
      <c r="AX125" s="16"/>
      <c r="AZ125" s="65"/>
      <c r="BA125" s="65"/>
      <c r="BB125" s="65"/>
      <c r="BC125" s="65"/>
      <c r="BD125" s="58">
        <f t="shared" si="85"/>
        <v>15.274950551295007</v>
      </c>
      <c r="BE125" s="58">
        <f t="shared" si="86"/>
        <v>10.327596850151151</v>
      </c>
      <c r="BF125" s="58">
        <f t="shared" si="87"/>
        <v>15.245887370365955</v>
      </c>
    </row>
    <row r="126" spans="1:58" x14ac:dyDescent="0.2">
      <c r="A126" s="16"/>
      <c r="B126" s="16"/>
      <c r="C126" s="16"/>
      <c r="D126" s="16"/>
      <c r="E126" s="16"/>
      <c r="F126" s="16"/>
      <c r="G126" s="28">
        <f t="shared" si="88"/>
        <v>91</v>
      </c>
      <c r="H126" s="49">
        <f t="shared" si="66"/>
        <v>9.7191269799420752</v>
      </c>
      <c r="I126" s="49">
        <f t="shared" si="67"/>
        <v>9.6924194914357891</v>
      </c>
      <c r="J126" s="49">
        <f t="shared" si="79"/>
        <v>2.6707488506286126E-2</v>
      </c>
      <c r="K126" s="49">
        <f t="shared" si="80"/>
        <v>2.5490481625423507</v>
      </c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58">
        <f t="shared" si="68"/>
        <v>93.347439242911548</v>
      </c>
      <c r="AI126" s="58">
        <f t="shared" si="69"/>
        <v>1576.3692216298864</v>
      </c>
      <c r="AJ126" s="58">
        <f t="shared" si="81"/>
        <v>22.136668419806071</v>
      </c>
      <c r="AK126" s="58">
        <f t="shared" si="70"/>
        <v>46.685954327157937</v>
      </c>
      <c r="AL126" s="58">
        <f t="shared" si="71"/>
        <v>23.749843639761743</v>
      </c>
      <c r="AM126" s="58">
        <f t="shared" si="72"/>
        <v>58.987722678742429</v>
      </c>
      <c r="AN126" s="58">
        <f t="shared" si="73"/>
        <v>478.84773772006872</v>
      </c>
      <c r="AO126" s="58">
        <f t="shared" si="82"/>
        <v>9.7191269799420752</v>
      </c>
      <c r="AP126" s="58">
        <f t="shared" si="74"/>
        <v>71.543872785122659</v>
      </c>
      <c r="AQ126" s="58">
        <f t="shared" si="75"/>
        <v>10.365344301093245</v>
      </c>
      <c r="AR126" s="58">
        <f t="shared" si="76"/>
        <v>14.534509351191508</v>
      </c>
      <c r="AS126" s="58">
        <f t="shared" si="77"/>
        <v>61.90425266320662</v>
      </c>
      <c r="AT126" s="58">
        <f t="shared" si="78"/>
        <v>15.459384426856166</v>
      </c>
      <c r="AU126" s="61" t="str">
        <f t="shared" si="83"/>
        <v>RuBP</v>
      </c>
      <c r="AV126" s="61" t="str">
        <f t="shared" si="84"/>
        <v>RuBP</v>
      </c>
      <c r="AW126" s="24"/>
      <c r="AX126" s="16"/>
      <c r="AZ126" s="65"/>
      <c r="BA126" s="65"/>
      <c r="BB126" s="65"/>
      <c r="BC126" s="65"/>
      <c r="BD126" s="58">
        <f t="shared" si="85"/>
        <v>15.310604784568723</v>
      </c>
      <c r="BE126" s="58">
        <f t="shared" si="86"/>
        <v>10.33392964457216</v>
      </c>
      <c r="BF126" s="58">
        <f t="shared" si="87"/>
        <v>15.240791179190417</v>
      </c>
    </row>
    <row r="127" spans="1:58" x14ac:dyDescent="0.2">
      <c r="A127" s="16"/>
      <c r="B127" s="16"/>
      <c r="C127" s="16"/>
      <c r="D127" s="16"/>
      <c r="E127" s="16"/>
      <c r="F127" s="16"/>
      <c r="G127" s="29">
        <f t="shared" si="88"/>
        <v>92</v>
      </c>
      <c r="H127" s="54">
        <f t="shared" si="66"/>
        <v>9.7335405717628163</v>
      </c>
      <c r="I127" s="54">
        <f t="shared" si="67"/>
        <v>9.7017234581871659</v>
      </c>
      <c r="J127" s="54">
        <f t="shared" si="79"/>
        <v>3.1817113575650424E-2</v>
      </c>
      <c r="K127" s="54">
        <f t="shared" si="80"/>
        <v>2.5473709792513466</v>
      </c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58">
        <f t="shared" si="68"/>
        <v>93.846979920899628</v>
      </c>
      <c r="AI127" s="58">
        <f t="shared" si="69"/>
        <v>1594.2527622376485</v>
      </c>
      <c r="AJ127" s="58">
        <f t="shared" si="81"/>
        <v>22.27473445777208</v>
      </c>
      <c r="AK127" s="58">
        <f t="shared" si="70"/>
        <v>47.409568350900557</v>
      </c>
      <c r="AL127" s="58">
        <f t="shared" si="71"/>
        <v>23.87424781140335</v>
      </c>
      <c r="AM127" s="58">
        <f t="shared" si="72"/>
        <v>59.487263356730502</v>
      </c>
      <c r="AN127" s="58">
        <f t="shared" si="73"/>
        <v>484.27987932372298</v>
      </c>
      <c r="AO127" s="58">
        <f t="shared" si="82"/>
        <v>9.7335405717628163</v>
      </c>
      <c r="AP127" s="58">
        <f t="shared" si="74"/>
        <v>72.515019095211372</v>
      </c>
      <c r="AQ127" s="58">
        <f t="shared" si="75"/>
        <v>10.374953362307075</v>
      </c>
      <c r="AR127" s="58">
        <f t="shared" si="76"/>
        <v>14.534509351191508</v>
      </c>
      <c r="AS127" s="58">
        <f t="shared" si="77"/>
        <v>62.90425266320662</v>
      </c>
      <c r="AT127" s="58">
        <f t="shared" si="78"/>
        <v>15.448367925237088</v>
      </c>
      <c r="AU127" s="61" t="str">
        <f t="shared" si="83"/>
        <v>RuBP</v>
      </c>
      <c r="AV127" s="61" t="str">
        <f t="shared" si="84"/>
        <v>RuBP</v>
      </c>
      <c r="AW127" s="24"/>
      <c r="AX127" s="16"/>
      <c r="AZ127" s="65"/>
      <c r="BA127" s="65"/>
      <c r="BB127" s="65"/>
      <c r="BC127" s="65"/>
      <c r="BD127" s="58">
        <f t="shared" si="85"/>
        <v>15.345645351799325</v>
      </c>
      <c r="BE127" s="58">
        <f t="shared" si="86"/>
        <v>10.340132289073077</v>
      </c>
      <c r="BF127" s="58">
        <f t="shared" si="87"/>
        <v>15.235809070383157</v>
      </c>
    </row>
    <row r="128" spans="1:58" x14ac:dyDescent="0.2">
      <c r="A128" s="16"/>
      <c r="B128" s="16"/>
      <c r="C128" s="16"/>
      <c r="D128" s="16"/>
      <c r="E128" s="16"/>
      <c r="F128" s="16"/>
      <c r="G128" s="28">
        <f t="shared" si="88"/>
        <v>93</v>
      </c>
      <c r="H128" s="49">
        <f t="shared" si="66"/>
        <v>9.7476087840094259</v>
      </c>
      <c r="I128" s="49">
        <f t="shared" si="67"/>
        <v>9.7108381571593654</v>
      </c>
      <c r="J128" s="49">
        <f t="shared" si="79"/>
        <v>3.6770626850060495E-2</v>
      </c>
      <c r="K128" s="49">
        <f t="shared" si="80"/>
        <v>2.5457104631940486</v>
      </c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58">
        <f t="shared" si="68"/>
        <v>94.346520598887707</v>
      </c>
      <c r="AI128" s="58">
        <f t="shared" si="69"/>
        <v>1612.1363028454111</v>
      </c>
      <c r="AJ128" s="58">
        <f t="shared" si="81"/>
        <v>22.410784970154282</v>
      </c>
      <c r="AK128" s="58">
        <f t="shared" si="70"/>
        <v>48.137217132316813</v>
      </c>
      <c r="AL128" s="58">
        <f t="shared" si="71"/>
        <v>23.996835897102542</v>
      </c>
      <c r="AM128" s="58">
        <f t="shared" si="72"/>
        <v>59.986804034718581</v>
      </c>
      <c r="AN128" s="58">
        <f t="shared" si="73"/>
        <v>489.71202092737718</v>
      </c>
      <c r="AO128" s="58">
        <f t="shared" si="82"/>
        <v>9.7476087840094259</v>
      </c>
      <c r="AP128" s="58">
        <f t="shared" si="74"/>
        <v>73.486856799593596</v>
      </c>
      <c r="AQ128" s="58">
        <f t="shared" si="75"/>
        <v>10.384332170471479</v>
      </c>
      <c r="AR128" s="58">
        <f t="shared" si="76"/>
        <v>14.534509351191508</v>
      </c>
      <c r="AS128" s="58">
        <f t="shared" si="77"/>
        <v>63.90425266320662</v>
      </c>
      <c r="AT128" s="58">
        <f t="shared" si="78"/>
        <v>15.43771116630654</v>
      </c>
      <c r="AU128" s="61" t="str">
        <f t="shared" si="83"/>
        <v>RuBP</v>
      </c>
      <c r="AV128" s="61" t="str">
        <f t="shared" si="84"/>
        <v>RuBP</v>
      </c>
      <c r="AW128" s="24"/>
      <c r="AX128" s="16"/>
      <c r="AZ128" s="65"/>
      <c r="BA128" s="65"/>
      <c r="BB128" s="65"/>
      <c r="BC128" s="65"/>
      <c r="BD128" s="58">
        <f t="shared" si="85"/>
        <v>15.380087961058823</v>
      </c>
      <c r="BE128" s="58">
        <f t="shared" si="86"/>
        <v>10.346208755054544</v>
      </c>
      <c r="BF128" s="58">
        <f t="shared" si="87"/>
        <v>15.230937255607309</v>
      </c>
    </row>
    <row r="129" spans="1:58" x14ac:dyDescent="0.2">
      <c r="A129" s="16"/>
      <c r="B129" s="16"/>
      <c r="C129" s="16"/>
      <c r="D129" s="16"/>
      <c r="E129" s="16"/>
      <c r="F129" s="16"/>
      <c r="G129" s="29">
        <f t="shared" si="88"/>
        <v>94</v>
      </c>
      <c r="H129" s="54">
        <f t="shared" si="66"/>
        <v>9.761343540423276</v>
      </c>
      <c r="I129" s="54">
        <f t="shared" si="67"/>
        <v>9.7197693055267198</v>
      </c>
      <c r="J129" s="54">
        <f t="shared" si="79"/>
        <v>4.1574234896556206E-2</v>
      </c>
      <c r="K129" s="54">
        <f t="shared" si="80"/>
        <v>2.5440667858757866</v>
      </c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58">
        <f t="shared" si="68"/>
        <v>94.846061276875773</v>
      </c>
      <c r="AI129" s="58">
        <f t="shared" si="69"/>
        <v>1630.0198434531737</v>
      </c>
      <c r="AJ129" s="58">
        <f t="shared" si="81"/>
        <v>22.544847596241159</v>
      </c>
      <c r="AK129" s="58">
        <f t="shared" si="70"/>
        <v>48.86884534200172</v>
      </c>
      <c r="AL129" s="58">
        <f t="shared" si="71"/>
        <v>24.117632801193782</v>
      </c>
      <c r="AM129" s="58">
        <f t="shared" si="72"/>
        <v>60.486344712706654</v>
      </c>
      <c r="AN129" s="58">
        <f t="shared" si="73"/>
        <v>495.14416253103138</v>
      </c>
      <c r="AO129" s="58">
        <f t="shared" si="82"/>
        <v>9.761343540423276</v>
      </c>
      <c r="AP129" s="58">
        <f t="shared" si="74"/>
        <v>74.459362028859061</v>
      </c>
      <c r="AQ129" s="58">
        <f t="shared" si="75"/>
        <v>10.393488674747381</v>
      </c>
      <c r="AR129" s="58">
        <f t="shared" si="76"/>
        <v>14.534509351191508</v>
      </c>
      <c r="AS129" s="58">
        <f t="shared" si="77"/>
        <v>64.90425266320662</v>
      </c>
      <c r="AT129" s="58">
        <f t="shared" si="78"/>
        <v>15.427396812110207</v>
      </c>
      <c r="AU129" s="61" t="str">
        <f t="shared" si="83"/>
        <v>RuBP</v>
      </c>
      <c r="AV129" s="61" t="str">
        <f t="shared" si="84"/>
        <v>RuBP</v>
      </c>
      <c r="AW129" s="24"/>
      <c r="AX129" s="16"/>
      <c r="AZ129" s="65"/>
      <c r="BA129" s="65"/>
      <c r="BB129" s="65"/>
      <c r="BC129" s="65"/>
      <c r="BD129" s="58">
        <f t="shared" si="85"/>
        <v>15.41394778884664</v>
      </c>
      <c r="BE129" s="58">
        <f t="shared" si="86"/>
        <v>10.352162853966114</v>
      </c>
      <c r="BF129" s="58">
        <f t="shared" si="87"/>
        <v>15.226172112422267</v>
      </c>
    </row>
    <row r="130" spans="1:58" x14ac:dyDescent="0.2">
      <c r="A130" s="16"/>
      <c r="B130" s="16"/>
      <c r="C130" s="16"/>
      <c r="D130" s="16"/>
      <c r="E130" s="16"/>
      <c r="F130" s="16"/>
      <c r="G130" s="28">
        <f t="shared" si="88"/>
        <v>95</v>
      </c>
      <c r="H130" s="49">
        <f t="shared" si="66"/>
        <v>9.7747562378638655</v>
      </c>
      <c r="I130" s="49">
        <f t="shared" si="67"/>
        <v>9.7285223924955559</v>
      </c>
      <c r="J130" s="49">
        <f t="shared" si="79"/>
        <v>4.6233845368309545E-2</v>
      </c>
      <c r="K130" s="49">
        <f t="shared" si="80"/>
        <v>2.5424400798696443</v>
      </c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58">
        <f t="shared" si="68"/>
        <v>95.345601954863852</v>
      </c>
      <c r="AI130" s="58">
        <f t="shared" si="69"/>
        <v>1647.9033840609361</v>
      </c>
      <c r="AJ130" s="58">
        <f t="shared" si="81"/>
        <v>22.67694994225214</v>
      </c>
      <c r="AK130" s="58">
        <f t="shared" si="70"/>
        <v>49.604397716749197</v>
      </c>
      <c r="AL130" s="58">
        <f t="shared" si="71"/>
        <v>24.23666339821472</v>
      </c>
      <c r="AM130" s="58">
        <f t="shared" si="72"/>
        <v>60.985885390694733</v>
      </c>
      <c r="AN130" s="58">
        <f t="shared" si="73"/>
        <v>500.57630413468559</v>
      </c>
      <c r="AO130" s="58">
        <f t="shared" si="82"/>
        <v>9.7747562378638655</v>
      </c>
      <c r="AP130" s="58">
        <f t="shared" si="74"/>
        <v>75.432511968330246</v>
      </c>
      <c r="AQ130" s="58">
        <f t="shared" si="75"/>
        <v>10.402430473041107</v>
      </c>
      <c r="AR130" s="58">
        <f t="shared" si="76"/>
        <v>14.534509351191508</v>
      </c>
      <c r="AS130" s="58">
        <f t="shared" si="77"/>
        <v>65.90425266320662</v>
      </c>
      <c r="AT130" s="58">
        <f t="shared" si="78"/>
        <v>15.417408621224778</v>
      </c>
      <c r="AU130" s="61" t="str">
        <f t="shared" si="83"/>
        <v>RuBP</v>
      </c>
      <c r="AV130" s="61" t="str">
        <f t="shared" si="84"/>
        <v>RuBP</v>
      </c>
      <c r="AW130" s="24"/>
      <c r="AX130" s="16"/>
      <c r="AZ130" s="65"/>
      <c r="BA130" s="65"/>
      <c r="BB130" s="65"/>
      <c r="BC130" s="65"/>
      <c r="BD130" s="58">
        <f t="shared" si="85"/>
        <v>15.447239502386983</v>
      </c>
      <c r="BE130" s="58">
        <f t="shared" si="86"/>
        <v>10.357998245278671</v>
      </c>
      <c r="BF130" s="58">
        <f t="shared" si="87"/>
        <v>15.221510175300997</v>
      </c>
    </row>
    <row r="131" spans="1:58" x14ac:dyDescent="0.2">
      <c r="A131" s="16"/>
      <c r="B131" s="16"/>
      <c r="C131" s="16"/>
      <c r="D131" s="16"/>
      <c r="E131" s="16"/>
      <c r="F131" s="16"/>
      <c r="G131" s="29">
        <f t="shared" si="88"/>
        <v>96</v>
      </c>
      <c r="H131" s="54">
        <f t="shared" si="66"/>
        <v>9.7878577741988266</v>
      </c>
      <c r="I131" s="54">
        <f t="shared" si="67"/>
        <v>9.7371026905545968</v>
      </c>
      <c r="J131" s="54">
        <f t="shared" si="79"/>
        <v>5.075508364422987E-2</v>
      </c>
      <c r="K131" s="54">
        <f t="shared" si="80"/>
        <v>2.5408304425119717</v>
      </c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58">
        <f t="shared" si="68"/>
        <v>95.845142632851918</v>
      </c>
      <c r="AI131" s="58">
        <f t="shared" si="69"/>
        <v>1665.7869246686985</v>
      </c>
      <c r="AJ131" s="58">
        <f t="shared" si="81"/>
        <v>22.807119560400672</v>
      </c>
      <c r="AK131" s="58">
        <f t="shared" si="70"/>
        <v>50.343819101464454</v>
      </c>
      <c r="AL131" s="58">
        <f t="shared" si="71"/>
        <v>24.353952514041019</v>
      </c>
      <c r="AM131" s="58">
        <f t="shared" si="72"/>
        <v>61.485426068682806</v>
      </c>
      <c r="AN131" s="58">
        <f t="shared" si="73"/>
        <v>506.00844573833984</v>
      </c>
      <c r="AO131" s="58">
        <f t="shared" si="82"/>
        <v>9.7878577741988266</v>
      </c>
      <c r="AP131" s="58">
        <f t="shared" si="74"/>
        <v>76.406284802230914</v>
      </c>
      <c r="AQ131" s="58">
        <f t="shared" si="75"/>
        <v>10.411164830597748</v>
      </c>
      <c r="AR131" s="58">
        <f t="shared" si="76"/>
        <v>14.534509351191508</v>
      </c>
      <c r="AS131" s="58">
        <f t="shared" si="77"/>
        <v>66.90425266320662</v>
      </c>
      <c r="AT131" s="58">
        <f t="shared" si="78"/>
        <v>15.407731363420234</v>
      </c>
      <c r="AU131" s="61" t="str">
        <f t="shared" si="83"/>
        <v>RuBP</v>
      </c>
      <c r="AV131" s="61" t="str">
        <f t="shared" si="84"/>
        <v>RuBP</v>
      </c>
      <c r="AW131" s="24"/>
      <c r="AX131" s="16"/>
      <c r="AZ131" s="65"/>
      <c r="BA131" s="65"/>
      <c r="BB131" s="65"/>
      <c r="BC131" s="65"/>
      <c r="BD131" s="58">
        <f t="shared" si="85"/>
        <v>15.479977280813205</v>
      </c>
      <c r="BE131" s="58">
        <f t="shared" si="86"/>
        <v>10.363718443984698</v>
      </c>
      <c r="BF131" s="58">
        <f t="shared" si="87"/>
        <v>15.216948127224775</v>
      </c>
    </row>
    <row r="132" spans="1:58" x14ac:dyDescent="0.2">
      <c r="A132" s="16"/>
      <c r="B132" s="16"/>
      <c r="C132" s="16"/>
      <c r="D132" s="16"/>
      <c r="E132" s="16"/>
      <c r="F132" s="16"/>
      <c r="G132" s="28">
        <f t="shared" si="88"/>
        <v>97</v>
      </c>
      <c r="H132" s="49">
        <f t="shared" si="66"/>
        <v>9.8006585745013481</v>
      </c>
      <c r="I132" s="49">
        <f t="shared" si="67"/>
        <v>9.7455152660656488</v>
      </c>
      <c r="J132" s="49">
        <f t="shared" si="79"/>
        <v>5.5143308435699367E-2</v>
      </c>
      <c r="K132" s="49">
        <f t="shared" si="80"/>
        <v>2.5392379392715823</v>
      </c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58">
        <f t="shared" si="68"/>
        <v>96.344683310839997</v>
      </c>
      <c r="AI132" s="58">
        <f t="shared" si="69"/>
        <v>1683.6704652764606</v>
      </c>
      <c r="AJ132" s="58">
        <f t="shared" si="81"/>
        <v>22.935383928902091</v>
      </c>
      <c r="AK132" s="58">
        <f t="shared" ref="AK132:AK136" si="89">$G132-AJ132/$F$28</f>
        <v>51.087054489185014</v>
      </c>
      <c r="AL132" s="58">
        <f>(AJ132+$G$28)/(1-$J$28/AK132)</f>
        <v>24.469524907872454</v>
      </c>
      <c r="AM132" s="58">
        <f t="shared" si="72"/>
        <v>61.984966746670878</v>
      </c>
      <c r="AN132" s="58">
        <f t="shared" si="73"/>
        <v>511.44058734199405</v>
      </c>
      <c r="AO132" s="58">
        <f t="shared" si="82"/>
        <v>9.8006585745013481</v>
      </c>
      <c r="AP132" s="58">
        <f t="shared" ref="AP132:AP136" si="90">$G132-AO132/$F$28</f>
        <v>77.380659661243243</v>
      </c>
      <c r="AQ132" s="58">
        <f>(AO132+$G$28)/(1-$J$28/AP132)</f>
        <v>10.419698697466096</v>
      </c>
      <c r="AR132" s="58">
        <f t="shared" si="76"/>
        <v>14.534509351191508</v>
      </c>
      <c r="AS132" s="58">
        <f t="shared" ref="AS132:AS136" si="91">$G132-AR132/$F$28</f>
        <v>67.90425266320662</v>
      </c>
      <c r="AT132" s="58">
        <f>(AR132+$G$28)/(1-$J$28/AS132)</f>
        <v>15.398350742169677</v>
      </c>
      <c r="AU132" s="61" t="str">
        <f t="shared" si="83"/>
        <v>RuBP</v>
      </c>
      <c r="AV132" s="61" t="str">
        <f t="shared" si="84"/>
        <v>RuBP</v>
      </c>
      <c r="AW132" s="24"/>
      <c r="AX132" s="16"/>
      <c r="AZ132" s="65"/>
      <c r="BA132" s="65"/>
      <c r="BB132" s="65"/>
      <c r="BC132" s="65"/>
      <c r="BD132" s="58">
        <f t="shared" si="85"/>
        <v>15.512174835303433</v>
      </c>
      <c r="BE132" s="58">
        <f t="shared" si="86"/>
        <v>10.369326827658734</v>
      </c>
      <c r="BF132" s="58">
        <f t="shared" si="87"/>
        <v>15.212482791812464</v>
      </c>
    </row>
    <row r="133" spans="1:58" x14ac:dyDescent="0.2">
      <c r="A133" s="16"/>
      <c r="B133" s="16"/>
      <c r="C133" s="16"/>
      <c r="D133" s="16"/>
      <c r="E133" s="16"/>
      <c r="F133" s="16"/>
      <c r="G133" s="29">
        <f t="shared" si="88"/>
        <v>98</v>
      </c>
      <c r="H133" s="54">
        <f t="shared" si="66"/>
        <v>9.8131686156689888</v>
      </c>
      <c r="I133" s="54">
        <f t="shared" si="67"/>
        <v>9.7537649892391958</v>
      </c>
      <c r="J133" s="54">
        <f t="shared" si="79"/>
        <v>5.9403626429793022E-2</v>
      </c>
      <c r="K133" s="54">
        <f t="shared" si="80"/>
        <v>2.5376626068221668</v>
      </c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58">
        <f t="shared" si="68"/>
        <v>96.844223988828077</v>
      </c>
      <c r="AI133" s="58">
        <f t="shared" si="69"/>
        <v>1701.5540058842232</v>
      </c>
      <c r="AJ133" s="58">
        <f t="shared" si="81"/>
        <v>23.061770432925705</v>
      </c>
      <c r="AK133" s="58">
        <f t="shared" si="89"/>
        <v>51.834049059211537</v>
      </c>
      <c r="AL133" s="58">
        <f>(AJ133+$G$28)/(1-$J$28/AK133)</f>
        <v>24.583405255069845</v>
      </c>
      <c r="AM133" s="58">
        <f t="shared" si="72"/>
        <v>62.484507424658958</v>
      </c>
      <c r="AN133" s="58">
        <f t="shared" si="73"/>
        <v>516.8727289456483</v>
      </c>
      <c r="AO133" s="58">
        <f t="shared" si="82"/>
        <v>9.8131686156689888</v>
      </c>
      <c r="AP133" s="58">
        <f t="shared" si="90"/>
        <v>78.355616573224822</v>
      </c>
      <c r="AQ133" s="58">
        <f>(AO133+$G$28)/(1-$J$28/AP133)</f>
        <v>10.42803872491119</v>
      </c>
      <c r="AR133" s="58">
        <f t="shared" si="76"/>
        <v>14.534509351191508</v>
      </c>
      <c r="AS133" s="58">
        <f t="shared" si="91"/>
        <v>68.90425266320662</v>
      </c>
      <c r="AT133" s="58">
        <f>(AR133+$G$28)/(1-$J$28/AS133)</f>
        <v>15.389253324177533</v>
      </c>
      <c r="AU133" s="61" t="str">
        <f t="shared" si="83"/>
        <v>RuBP</v>
      </c>
      <c r="AV133" s="61" t="str">
        <f t="shared" si="84"/>
        <v>RuBP</v>
      </c>
      <c r="AW133" s="24"/>
      <c r="AX133" s="16"/>
      <c r="AZ133" s="65"/>
      <c r="BA133" s="65"/>
      <c r="BB133" s="65"/>
      <c r="BC133" s="65"/>
      <c r="BD133" s="58">
        <f t="shared" si="85"/>
        <v>15.54384542822755</v>
      </c>
      <c r="BE133" s="58">
        <f t="shared" si="86"/>
        <v>10.374826643107765</v>
      </c>
      <c r="BF133" s="58">
        <f t="shared" si="87"/>
        <v>15.208111125945107</v>
      </c>
    </row>
    <row r="134" spans="1:58" x14ac:dyDescent="0.2">
      <c r="A134" s="16"/>
      <c r="B134" s="16"/>
      <c r="C134" s="16"/>
      <c r="D134" s="16"/>
      <c r="E134" s="16"/>
      <c r="F134" s="16"/>
      <c r="G134" s="28">
        <f t="shared" si="88"/>
        <v>99</v>
      </c>
      <c r="H134" s="49">
        <f t="shared" si="66"/>
        <v>9.8253974495694614</v>
      </c>
      <c r="I134" s="49">
        <f t="shared" si="67"/>
        <v>9.7618565435362594</v>
      </c>
      <c r="J134" s="49">
        <f t="shared" si="79"/>
        <v>6.3540906033201949E-2</v>
      </c>
      <c r="K134" s="49">
        <f t="shared" si="80"/>
        <v>2.5361044558444434</v>
      </c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58">
        <f t="shared" si="68"/>
        <v>97.343764666816156</v>
      </c>
      <c r="AI134" s="58">
        <f t="shared" si="69"/>
        <v>1719.4375464919854</v>
      </c>
      <c r="AJ134" s="58">
        <f t="shared" si="81"/>
        <v>23.186306346486845</v>
      </c>
      <c r="AK134" s="58">
        <f t="shared" si="89"/>
        <v>52.584748213357074</v>
      </c>
      <c r="AL134" s="58">
        <f>(AJ134+$G$28)/(1-$J$28/AK134)</f>
        <v>24.695618130838895</v>
      </c>
      <c r="AM134" s="58">
        <f t="shared" si="72"/>
        <v>62.98404810264703</v>
      </c>
      <c r="AN134" s="58">
        <f t="shared" si="73"/>
        <v>522.30487054930245</v>
      </c>
      <c r="AO134" s="58">
        <f t="shared" si="82"/>
        <v>9.8253974495694614</v>
      </c>
      <c r="AP134" s="58">
        <f t="shared" si="90"/>
        <v>79.331136416874543</v>
      </c>
      <c r="AQ134" s="58">
        <f>(AO134+$G$28)/(1-$J$28/AP134)</f>
        <v>10.436191280844836</v>
      </c>
      <c r="AR134" s="58">
        <f t="shared" si="76"/>
        <v>14.534509351191508</v>
      </c>
      <c r="AS134" s="58">
        <f t="shared" si="91"/>
        <v>69.90425266320662</v>
      </c>
      <c r="AT134" s="58">
        <f>(AR134+$G$28)/(1-$J$28/AS134)</f>
        <v>15.380426475195483</v>
      </c>
      <c r="AU134" s="61" t="str">
        <f t="shared" si="83"/>
        <v>RuBP</v>
      </c>
      <c r="AV134" s="61" t="str">
        <f t="shared" si="84"/>
        <v>RuBP</v>
      </c>
      <c r="AW134" s="24"/>
      <c r="AX134" s="16"/>
      <c r="AZ134" s="65"/>
      <c r="BA134" s="65"/>
      <c r="BB134" s="65"/>
      <c r="BC134" s="65"/>
      <c r="BD134" s="58">
        <f t="shared" si="85"/>
        <v>15.575001891361707</v>
      </c>
      <c r="BE134" s="58">
        <f t="shared" si="86"/>
        <v>10.38022101263914</v>
      </c>
      <c r="BF134" s="58">
        <f t="shared" si="87"/>
        <v>15.203830212849864</v>
      </c>
    </row>
    <row r="135" spans="1:58" x14ac:dyDescent="0.2">
      <c r="A135" s="16"/>
      <c r="B135" s="16"/>
      <c r="C135" s="16"/>
      <c r="D135" s="16"/>
      <c r="E135" s="16"/>
      <c r="F135" s="16"/>
      <c r="G135" s="29">
        <f t="shared" si="88"/>
        <v>100</v>
      </c>
      <c r="H135" s="54">
        <f t="shared" si="66"/>
        <v>9.8373542248114241</v>
      </c>
      <c r="I135" s="54">
        <f t="shared" si="67"/>
        <v>9.7697944345345835</v>
      </c>
      <c r="J135" s="54">
        <f t="shared" si="79"/>
        <v>6.7559790276840559E-2</v>
      </c>
      <c r="K135" s="54">
        <f t="shared" si="80"/>
        <v>2.5345634735823031</v>
      </c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58">
        <f t="shared" si="68"/>
        <v>97.843305344804236</v>
      </c>
      <c r="AI135" s="58">
        <f t="shared" si="69"/>
        <v>1737.321087099748</v>
      </c>
      <c r="AJ135" s="58">
        <f t="shared" si="81"/>
        <v>23.309018815272125</v>
      </c>
      <c r="AK135" s="58">
        <f t="shared" si="89"/>
        <v>53.339097610328089</v>
      </c>
      <c r="AL135" s="58">
        <f>(AJ135+$G$28)/(1-$J$28/AK135)</f>
        <v>24.806187994754946</v>
      </c>
      <c r="AM135" s="58">
        <f t="shared" si="72"/>
        <v>63.48358878063511</v>
      </c>
      <c r="AN135" s="58">
        <f t="shared" si="73"/>
        <v>527.73701215295671</v>
      </c>
      <c r="AO135" s="58">
        <f t="shared" si="82"/>
        <v>9.8373542248114241</v>
      </c>
      <c r="AP135" s="58">
        <f t="shared" si="90"/>
        <v>80.307200878151008</v>
      </c>
      <c r="AQ135" s="58">
        <f>(AO135+$G$28)/(1-$J$28/AP135)</f>
        <v>10.444162464339479</v>
      </c>
      <c r="AR135" s="58">
        <f t="shared" si="76"/>
        <v>14.534509351191508</v>
      </c>
      <c r="AS135" s="58">
        <f t="shared" si="91"/>
        <v>70.90425266320662</v>
      </c>
      <c r="AT135" s="58">
        <f>(AR135+$G$28)/(1-$J$28/AS135)</f>
        <v>15.371858301481275</v>
      </c>
      <c r="AU135" s="61" t="str">
        <f t="shared" si="83"/>
        <v>RuBP</v>
      </c>
      <c r="AV135" s="61" t="str">
        <f t="shared" si="84"/>
        <v>RuBP</v>
      </c>
      <c r="AW135" s="24"/>
      <c r="AX135" s="16"/>
      <c r="AZ135" s="65"/>
      <c r="BA135" s="65"/>
      <c r="BB135" s="65"/>
      <c r="BC135" s="65"/>
      <c r="BD135" s="58">
        <f t="shared" si="85"/>
        <v>15.6056566432229</v>
      </c>
      <c r="BE135" s="58">
        <f t="shared" si="86"/>
        <v>10.385512939971356</v>
      </c>
      <c r="BF135" s="58">
        <f t="shared" si="87"/>
        <v>15.199637255610199</v>
      </c>
    </row>
    <row r="136" spans="1:58" ht="15.75" x14ac:dyDescent="0.25">
      <c r="A136" s="16"/>
      <c r="B136" s="16"/>
      <c r="C136" s="16"/>
      <c r="D136" s="74" t="s">
        <v>72</v>
      </c>
      <c r="E136" s="74"/>
      <c r="F136" s="74"/>
      <c r="G136" s="35">
        <f>A57</f>
        <v>21.5</v>
      </c>
      <c r="H136" s="53">
        <f t="shared" si="66"/>
        <v>5.3569154607566896</v>
      </c>
      <c r="I136" s="53">
        <f t="shared" si="67"/>
        <v>7.3457577688753908</v>
      </c>
      <c r="J136" s="53">
        <f t="shared" si="79"/>
        <v>-1.9888423081187012</v>
      </c>
      <c r="K136" s="55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58">
        <f t="shared" si="68"/>
        <v>58.629362122740289</v>
      </c>
      <c r="AI136" s="58">
        <f t="shared" si="69"/>
        <v>333.46314939040036</v>
      </c>
      <c r="AJ136" s="58">
        <f t="shared" ref="AJ136" si="92">(AH136-SQRT(AH136*AH136-4*AI136))/2</f>
        <v>6.3824466229327719</v>
      </c>
      <c r="AK136" s="58">
        <f t="shared" si="89"/>
        <v>8.7233695789532373</v>
      </c>
      <c r="AL136" s="58">
        <f>(AJ136+$G$28)/(1-$J$28/AK136)</f>
        <v>9.5545285472784496</v>
      </c>
      <c r="AM136" s="58">
        <f t="shared" si="72"/>
        <v>24.26964555857117</v>
      </c>
      <c r="AN136" s="58">
        <f t="shared" si="73"/>
        <v>101.31389626610076</v>
      </c>
      <c r="AO136" s="58">
        <f t="shared" ref="AO136" si="93">(AM136-SQRT(AM136*AM136-4*AN136))/2</f>
        <v>5.3569154607566896</v>
      </c>
      <c r="AP136" s="58">
        <f t="shared" si="90"/>
        <v>10.776317831949287</v>
      </c>
      <c r="AQ136" s="58">
        <f>(AO136+$G$28)/(1-$J$28/AP136)</f>
        <v>7.457203288302992</v>
      </c>
      <c r="AR136" s="58">
        <f t="shared" si="76"/>
        <v>14.534509351191508</v>
      </c>
      <c r="AS136" s="58">
        <f t="shared" si="91"/>
        <v>-7.5957473367933765</v>
      </c>
      <c r="AT136" s="58">
        <f>(AR136+$G$28)/(1-$J$28/AS136)</f>
        <v>10.960640058670901</v>
      </c>
      <c r="AU136" s="61" t="str">
        <f t="shared" si="83"/>
        <v>RuBP</v>
      </c>
      <c r="AV136" s="61" t="str">
        <f t="shared" si="84"/>
        <v>RuBP</v>
      </c>
      <c r="AW136" s="24"/>
      <c r="AX136" s="16"/>
      <c r="AZ136" s="65"/>
      <c r="BA136" s="65"/>
      <c r="BB136" s="65"/>
      <c r="BC136" s="65"/>
      <c r="BD136" s="58">
        <f t="shared" si="85"/>
        <v>9.1184554351211489</v>
      </c>
      <c r="BE136" s="58">
        <f t="shared" si="86"/>
        <v>8.7694884961985604</v>
      </c>
      <c r="BF136" s="58">
        <f t="shared" si="87"/>
        <v>16.882594157168178</v>
      </c>
    </row>
    <row r="137" spans="1:58" x14ac:dyDescent="0.2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</row>
    <row r="138" spans="1:58" x14ac:dyDescent="0.2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</row>
    <row r="139" spans="1:58" x14ac:dyDescent="0.2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</row>
    <row r="140" spans="1:58" x14ac:dyDescent="0.2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</row>
    <row r="141" spans="1:58" x14ac:dyDescent="0.2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</row>
    <row r="142" spans="1:58" x14ac:dyDescent="0.2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</row>
    <row r="143" spans="1:58" x14ac:dyDescent="0.2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</row>
    <row r="144" spans="1:58" x14ac:dyDescent="0.2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6"/>
      <c r="AT144" s="16"/>
      <c r="AU144" s="16"/>
      <c r="AV144" s="16"/>
      <c r="AW144" s="16"/>
      <c r="AX144" s="16"/>
    </row>
    <row r="145" spans="1:50" x14ac:dyDescent="0.2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</row>
    <row r="146" spans="1:50" x14ac:dyDescent="0.2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  <c r="AX146" s="16"/>
    </row>
    <row r="147" spans="1:50" x14ac:dyDescent="0.2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</row>
    <row r="148" spans="1:50" x14ac:dyDescent="0.2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  <c r="AT148" s="16"/>
      <c r="AU148" s="16"/>
      <c r="AV148" s="16"/>
      <c r="AW148" s="16"/>
      <c r="AX148" s="16"/>
    </row>
    <row r="149" spans="1:50" x14ac:dyDescent="0.2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</row>
    <row r="150" spans="1:50" x14ac:dyDescent="0.2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</row>
    <row r="151" spans="1:50" x14ac:dyDescent="0.2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  <c r="AW151" s="16"/>
      <c r="AX151" s="16"/>
    </row>
    <row r="152" spans="1:50" x14ac:dyDescent="0.2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</row>
    <row r="153" spans="1:50" x14ac:dyDescent="0.2"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  <c r="AX153" s="16"/>
    </row>
    <row r="154" spans="1:50" x14ac:dyDescent="0.2"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  <c r="AX154" s="16"/>
    </row>
    <row r="155" spans="1:50" x14ac:dyDescent="0.2"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</row>
    <row r="156" spans="1:50" x14ac:dyDescent="0.2"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  <c r="AW156" s="16"/>
      <c r="AX156" s="16"/>
    </row>
    <row r="157" spans="1:50" x14ac:dyDescent="0.2"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</row>
    <row r="158" spans="1:50" x14ac:dyDescent="0.2"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/>
      <c r="AS158" s="16"/>
      <c r="AT158" s="16"/>
      <c r="AU158" s="16"/>
      <c r="AV158" s="16"/>
      <c r="AW158" s="16"/>
      <c r="AX158" s="16"/>
    </row>
    <row r="159" spans="1:50" x14ac:dyDescent="0.2"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</row>
    <row r="160" spans="1:50" x14ac:dyDescent="0.2"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  <c r="AT160" s="16"/>
      <c r="AU160" s="16"/>
      <c r="AV160" s="16"/>
      <c r="AW160" s="16"/>
      <c r="AX160" s="16"/>
    </row>
    <row r="161" spans="17:50" x14ac:dyDescent="0.2"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</row>
    <row r="162" spans="17:50" x14ac:dyDescent="0.2"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  <c r="AX162" s="16"/>
    </row>
    <row r="163" spans="17:50" x14ac:dyDescent="0.2"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6"/>
      <c r="AX163" s="16"/>
    </row>
    <row r="164" spans="17:50" x14ac:dyDescent="0.2"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  <c r="AX164" s="16"/>
    </row>
    <row r="165" spans="17:50" x14ac:dyDescent="0.2"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  <c r="AX165" s="16"/>
    </row>
    <row r="166" spans="17:50" x14ac:dyDescent="0.2"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</row>
    <row r="167" spans="17:50" x14ac:dyDescent="0.2"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</row>
    <row r="168" spans="17:50" x14ac:dyDescent="0.2"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</row>
    <row r="169" spans="17:50" x14ac:dyDescent="0.2"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</row>
    <row r="170" spans="17:50" x14ac:dyDescent="0.2"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</row>
    <row r="171" spans="17:50" x14ac:dyDescent="0.2"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  <c r="AX171" s="16"/>
    </row>
    <row r="172" spans="17:50" x14ac:dyDescent="0.2"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  <c r="AU172" s="16"/>
      <c r="AV172" s="16"/>
      <c r="AW172" s="16"/>
      <c r="AX172" s="16"/>
    </row>
    <row r="173" spans="17:50" x14ac:dyDescent="0.2"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/>
      <c r="AS173" s="16"/>
      <c r="AT173" s="16"/>
      <c r="AU173" s="16"/>
      <c r="AV173" s="16"/>
      <c r="AW173" s="16"/>
      <c r="AX173" s="16"/>
    </row>
    <row r="174" spans="17:50" x14ac:dyDescent="0.2"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  <c r="AX174" s="16"/>
    </row>
    <row r="175" spans="17:50" x14ac:dyDescent="0.2"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</row>
    <row r="176" spans="17:50" x14ac:dyDescent="0.2"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</row>
    <row r="177" spans="17:50" x14ac:dyDescent="0.2"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/>
      <c r="AX177" s="16"/>
    </row>
    <row r="178" spans="17:50" x14ac:dyDescent="0.2"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/>
      <c r="AS178" s="16"/>
      <c r="AT178" s="16"/>
      <c r="AU178" s="16"/>
      <c r="AV178" s="16"/>
      <c r="AW178" s="16"/>
      <c r="AX178" s="16"/>
    </row>
    <row r="179" spans="17:50" x14ac:dyDescent="0.2"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/>
      <c r="AV179" s="16"/>
      <c r="AW179" s="16"/>
      <c r="AX179" s="16"/>
    </row>
    <row r="180" spans="17:50" x14ac:dyDescent="0.2"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  <c r="AU180" s="16"/>
      <c r="AV180" s="16"/>
      <c r="AW180" s="16"/>
      <c r="AX180" s="16"/>
    </row>
    <row r="181" spans="17:50" x14ac:dyDescent="0.2"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</row>
    <row r="182" spans="17:50" x14ac:dyDescent="0.2"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</row>
    <row r="183" spans="17:50" x14ac:dyDescent="0.2"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  <c r="AW183" s="16"/>
      <c r="AX183" s="16"/>
    </row>
    <row r="184" spans="17:50" x14ac:dyDescent="0.2"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</row>
    <row r="185" spans="17:50" x14ac:dyDescent="0.2"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</row>
    <row r="186" spans="17:50" x14ac:dyDescent="0.2"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</row>
    <row r="187" spans="17:50" x14ac:dyDescent="0.2"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</row>
    <row r="188" spans="17:50" x14ac:dyDescent="0.2"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</row>
    <row r="189" spans="17:50" x14ac:dyDescent="0.2"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</row>
    <row r="190" spans="17:50" x14ac:dyDescent="0.2"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</row>
    <row r="191" spans="17:50" x14ac:dyDescent="0.2"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</row>
    <row r="192" spans="17:50" x14ac:dyDescent="0.2"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  <c r="AW192" s="16"/>
      <c r="AX192" s="16"/>
    </row>
    <row r="193" spans="17:50" x14ac:dyDescent="0.2"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  <c r="AX193" s="16"/>
    </row>
    <row r="194" spans="17:50" x14ac:dyDescent="0.2"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  <c r="AX194" s="16"/>
    </row>
    <row r="195" spans="17:50" x14ac:dyDescent="0.2"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/>
      <c r="AX195" s="16"/>
    </row>
    <row r="196" spans="17:50" x14ac:dyDescent="0.2"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/>
      <c r="AS196" s="16"/>
      <c r="AT196" s="16"/>
      <c r="AU196" s="16"/>
      <c r="AV196" s="16"/>
      <c r="AW196" s="16"/>
      <c r="AX196" s="16"/>
    </row>
    <row r="197" spans="17:50" x14ac:dyDescent="0.2"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/>
      <c r="AS197" s="16"/>
      <c r="AT197" s="16"/>
      <c r="AU197" s="16"/>
      <c r="AV197" s="16"/>
      <c r="AW197" s="16"/>
      <c r="AX197" s="16"/>
    </row>
    <row r="198" spans="17:50" x14ac:dyDescent="0.2"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  <c r="AS198" s="16"/>
      <c r="AT198" s="16"/>
      <c r="AU198" s="16"/>
      <c r="AV198" s="16"/>
      <c r="AW198" s="16"/>
      <c r="AX198" s="16"/>
    </row>
    <row r="199" spans="17:50" x14ac:dyDescent="0.2"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/>
      <c r="AS199" s="16"/>
      <c r="AT199" s="16"/>
      <c r="AU199" s="16"/>
      <c r="AV199" s="16"/>
      <c r="AW199" s="16"/>
      <c r="AX199" s="16"/>
    </row>
    <row r="200" spans="17:50" x14ac:dyDescent="0.2"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  <c r="AW200" s="16"/>
      <c r="AX200" s="16"/>
    </row>
    <row r="201" spans="17:50" x14ac:dyDescent="0.2"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16"/>
      <c r="AN201" s="16"/>
      <c r="AO201" s="16"/>
      <c r="AP201" s="16"/>
      <c r="AQ201" s="16"/>
      <c r="AR201" s="16"/>
      <c r="AS201" s="16"/>
      <c r="AT201" s="16"/>
      <c r="AU201" s="16"/>
      <c r="AV201" s="16"/>
      <c r="AW201" s="16"/>
      <c r="AX201" s="16"/>
    </row>
    <row r="202" spans="17:50" x14ac:dyDescent="0.2"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/>
      <c r="AS202" s="16"/>
      <c r="AT202" s="16"/>
      <c r="AU202" s="16"/>
      <c r="AV202" s="16"/>
      <c r="AW202" s="16"/>
      <c r="AX202" s="16"/>
    </row>
    <row r="203" spans="17:50" x14ac:dyDescent="0.2"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  <c r="AR203" s="16"/>
      <c r="AS203" s="16"/>
      <c r="AT203" s="16"/>
      <c r="AU203" s="16"/>
      <c r="AV203" s="16"/>
      <c r="AW203" s="16"/>
      <c r="AX203" s="16"/>
    </row>
    <row r="204" spans="17:50" x14ac:dyDescent="0.2"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/>
      <c r="AS204" s="16"/>
      <c r="AT204" s="16"/>
      <c r="AU204" s="16"/>
      <c r="AV204" s="16"/>
      <c r="AW204" s="16"/>
      <c r="AX204" s="16"/>
    </row>
    <row r="205" spans="17:50" x14ac:dyDescent="0.2"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/>
      <c r="AS205" s="16"/>
      <c r="AT205" s="16"/>
      <c r="AU205" s="16"/>
      <c r="AV205" s="16"/>
      <c r="AW205" s="16"/>
      <c r="AX205" s="16"/>
    </row>
    <row r="206" spans="17:50" x14ac:dyDescent="0.2"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/>
      <c r="AS206" s="16"/>
      <c r="AT206" s="16"/>
      <c r="AU206" s="16"/>
      <c r="AV206" s="16"/>
      <c r="AW206" s="16"/>
      <c r="AX206" s="16"/>
    </row>
    <row r="207" spans="17:50" x14ac:dyDescent="0.2"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6"/>
      <c r="AT207" s="16"/>
      <c r="AU207" s="16"/>
      <c r="AV207" s="16"/>
      <c r="AW207" s="16"/>
      <c r="AX207" s="16"/>
    </row>
    <row r="208" spans="17:50" x14ac:dyDescent="0.2"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6"/>
      <c r="AT208" s="16"/>
      <c r="AU208" s="16"/>
      <c r="AV208" s="16"/>
      <c r="AW208" s="16"/>
      <c r="AX208" s="16"/>
    </row>
  </sheetData>
  <mergeCells count="43">
    <mergeCell ref="AZ32:BG32"/>
    <mergeCell ref="A22:M22"/>
    <mergeCell ref="A23:O23"/>
    <mergeCell ref="A28:B28"/>
    <mergeCell ref="E12:E14"/>
    <mergeCell ref="F12:F14"/>
    <mergeCell ref="G12:G14"/>
    <mergeCell ref="H12:H14"/>
    <mergeCell ref="I12:I14"/>
    <mergeCell ref="A12:D14"/>
    <mergeCell ref="A18:D19"/>
    <mergeCell ref="A26:B26"/>
    <mergeCell ref="A27:B27"/>
    <mergeCell ref="A20:D20"/>
    <mergeCell ref="A21:D21"/>
    <mergeCell ref="D136:F136"/>
    <mergeCell ref="A29:B29"/>
    <mergeCell ref="K33:K34"/>
    <mergeCell ref="A32:C33"/>
    <mergeCell ref="A1:M1"/>
    <mergeCell ref="A8:D9"/>
    <mergeCell ref="A10:D10"/>
    <mergeCell ref="A11:D11"/>
    <mergeCell ref="G32:K32"/>
    <mergeCell ref="D32:F32"/>
    <mergeCell ref="L12:L14"/>
    <mergeCell ref="A7:M7"/>
    <mergeCell ref="M33:M34"/>
    <mergeCell ref="M32:O32"/>
    <mergeCell ref="J12:J14"/>
    <mergeCell ref="K12:K14"/>
    <mergeCell ref="Q33:AF33"/>
    <mergeCell ref="AH33:AW33"/>
    <mergeCell ref="AU32:AW32"/>
    <mergeCell ref="Q32:AT32"/>
    <mergeCell ref="A59:E61"/>
    <mergeCell ref="N33:N34"/>
    <mergeCell ref="O33:O34"/>
    <mergeCell ref="D33:F33"/>
    <mergeCell ref="H33:H34"/>
    <mergeCell ref="I33:I34"/>
    <mergeCell ref="J33:J34"/>
    <mergeCell ref="G33:G34"/>
  </mergeCells>
  <hyperlinks>
    <hyperlink ref="C24" r:id="rId1" display="Vcmax@25oC"/>
    <hyperlink ref="D24" r:id="rId2" display="Jmax@25oC"/>
    <hyperlink ref="F8" r:id="rId3" display="Jmax@25oC"/>
    <hyperlink ref="E8" r:id="rId4" display="Vcmax@25oC"/>
    <hyperlink ref="F12" r:id="rId5" display="Jmax@25oC"/>
    <hyperlink ref="E12" r:id="rId6" display="Vcmax@25oC"/>
  </hyperlinks>
  <pageMargins left="0.7" right="0.7" top="0.75" bottom="0.75" header="0.3" footer="0.3"/>
  <pageSetup orientation="portrait" r:id="rId7"/>
  <drawing r:id="rId8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1093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1093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ORNL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Gu, Lianhong</dc:creator>
  <cp:lastModifiedBy>Hook, Leslie A.</cp:lastModifiedBy>
  <dcterms:created xsi:type="dcterms:W3CDTF">2014-02-08T19:31:52Z</dcterms:created>
  <dcterms:modified xsi:type="dcterms:W3CDTF">2014-10-17T16:20:25Z</dcterms:modified>
</cp:coreProperties>
</file>